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Z:\CGA\1-CCC\DCC\Divisao_de_Compra_ e_Contratos\2019\Pesquisa de Fornecedores\Manutenção Predial Jardim\"/>
    </mc:Choice>
  </mc:AlternateContent>
  <xr:revisionPtr revIDLastSave="0" documentId="13_ncr:1_{3F9815D5-C481-4650-81A4-BEEAECF19D78}" xr6:coauthVersionLast="40" xr6:coauthVersionMax="40" xr10:uidLastSave="{00000000-0000-0000-0000-000000000000}"/>
  <bookViews>
    <workbookView xWindow="0" yWindow="0" windowWidth="17970" windowHeight="6210" tabRatio="947" firstSheet="8" activeTab="16" xr2:uid="{00000000-000D-0000-FFFF-FFFF00000000}"/>
  </bookViews>
  <sheets>
    <sheet name="ENG" sheetId="1" r:id="rId1"/>
    <sheet name="Aux Adm" sheetId="6" r:id="rId2"/>
    <sheet name="Enc Ger" sheetId="7" r:id="rId3"/>
    <sheet name="Téc Eletric" sheetId="8" r:id="rId4"/>
    <sheet name="Bomb Hid" sheetId="9" r:id="rId5"/>
    <sheet name="Téc Tel Rede" sheetId="11" r:id="rId6"/>
    <sheet name="Téc Ref" sheetId="12" r:id="rId7"/>
    <sheet name="Ajud Manut" sheetId="13" r:id="rId8"/>
    <sheet name="AN. Xll 2 UNIFORME (2)" sheetId="10" r:id="rId9"/>
    <sheet name="AN. Xll 2 UNIFORME" sheetId="2" r:id="rId10"/>
    <sheet name="AN. Xll 3 EPI'S" sheetId="3" r:id="rId11"/>
    <sheet name="QUAD SAL" sheetId="5" r:id="rId12"/>
    <sheet name="AN XI M.O EVENTUAL" sheetId="14" r:id="rId13"/>
    <sheet name="AN XII-4 RESUMO MO" sheetId="4" r:id="rId14"/>
    <sheet name="AN XIV BASICOS" sheetId="15" r:id="rId15"/>
    <sheet name="XV  NÃO BASICO" sheetId="16" r:id="rId16"/>
    <sheet name="AN XVI RES. VALOR SER. E MAT.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7" l="1"/>
  <c r="H338" i="16"/>
  <c r="J338" i="16" s="1"/>
  <c r="H337" i="16"/>
  <c r="J337" i="16" s="1"/>
  <c r="H336" i="16"/>
  <c r="J336" i="16" s="1"/>
  <c r="H335" i="16"/>
  <c r="J335" i="16" s="1"/>
  <c r="H334" i="16"/>
  <c r="J334" i="16" s="1"/>
  <c r="H333" i="16"/>
  <c r="J333" i="16" s="1"/>
  <c r="H332" i="16"/>
  <c r="J332" i="16" s="1"/>
  <c r="H331" i="16"/>
  <c r="J331" i="16" s="1"/>
  <c r="H330" i="16"/>
  <c r="J330" i="16" s="1"/>
  <c r="H329" i="16"/>
  <c r="J329" i="16" s="1"/>
  <c r="H328" i="16"/>
  <c r="J328" i="16" s="1"/>
  <c r="H327" i="16"/>
  <c r="J327" i="16" s="1"/>
  <c r="H326" i="16"/>
  <c r="J326" i="16" s="1"/>
  <c r="H325" i="16"/>
  <c r="J325" i="16" s="1"/>
  <c r="H324" i="16"/>
  <c r="J324" i="16" s="1"/>
  <c r="H323" i="16"/>
  <c r="J323" i="16" s="1"/>
  <c r="H322" i="16"/>
  <c r="J322" i="16" s="1"/>
  <c r="H321" i="16"/>
  <c r="J321" i="16" s="1"/>
  <c r="H320" i="16"/>
  <c r="J320" i="16" s="1"/>
  <c r="H319" i="16"/>
  <c r="J319" i="16" s="1"/>
  <c r="H318" i="16"/>
  <c r="J318" i="16" s="1"/>
  <c r="H317" i="16"/>
  <c r="J317" i="16" s="1"/>
  <c r="H316" i="16"/>
  <c r="J316" i="16" s="1"/>
  <c r="H315" i="16"/>
  <c r="J315" i="16" s="1"/>
  <c r="H314" i="16"/>
  <c r="J314" i="16" s="1"/>
  <c r="H313" i="16"/>
  <c r="J313" i="16" s="1"/>
  <c r="H312" i="16"/>
  <c r="J312" i="16" s="1"/>
  <c r="H311" i="16"/>
  <c r="J311" i="16" s="1"/>
  <c r="H310" i="16"/>
  <c r="J310" i="16" s="1"/>
  <c r="H309" i="16"/>
  <c r="J309" i="16" s="1"/>
  <c r="H308" i="16"/>
  <c r="J308" i="16" s="1"/>
  <c r="H307" i="16"/>
  <c r="J307" i="16" s="1"/>
  <c r="H306" i="16"/>
  <c r="J306" i="16" s="1"/>
  <c r="H305" i="16"/>
  <c r="J305" i="16" s="1"/>
  <c r="H304" i="16"/>
  <c r="J304" i="16" s="1"/>
  <c r="H303" i="16"/>
  <c r="J303" i="16" s="1"/>
  <c r="H302" i="16"/>
  <c r="J302" i="16" s="1"/>
  <c r="H301" i="16"/>
  <c r="J301" i="16" s="1"/>
  <c r="H300" i="16"/>
  <c r="J300" i="16" s="1"/>
  <c r="H299" i="16"/>
  <c r="J299" i="16" s="1"/>
  <c r="H298" i="16"/>
  <c r="J298" i="16" s="1"/>
  <c r="H297" i="16"/>
  <c r="J297" i="16" s="1"/>
  <c r="H296" i="16"/>
  <c r="J296" i="16" s="1"/>
  <c r="H295" i="16"/>
  <c r="J295" i="16" s="1"/>
  <c r="H294" i="16"/>
  <c r="J294" i="16" s="1"/>
  <c r="H293" i="16"/>
  <c r="J293" i="16" s="1"/>
  <c r="H292" i="16"/>
  <c r="J292" i="16" s="1"/>
  <c r="H291" i="16"/>
  <c r="J291" i="16" s="1"/>
  <c r="H290" i="16"/>
  <c r="J290" i="16" s="1"/>
  <c r="H289" i="16"/>
  <c r="J289" i="16" s="1"/>
  <c r="H288" i="16"/>
  <c r="J288" i="16" s="1"/>
  <c r="H287" i="16"/>
  <c r="J287" i="16" s="1"/>
  <c r="H286" i="16"/>
  <c r="J286" i="16" s="1"/>
  <c r="H285" i="16"/>
  <c r="J285" i="16" s="1"/>
  <c r="H284" i="16"/>
  <c r="J284" i="16" s="1"/>
  <c r="H283" i="16"/>
  <c r="J283" i="16" s="1"/>
  <c r="H282" i="16"/>
  <c r="J282" i="16" s="1"/>
  <c r="H281" i="16"/>
  <c r="J281" i="16" s="1"/>
  <c r="H280" i="16"/>
  <c r="J280" i="16" s="1"/>
  <c r="H279" i="16"/>
  <c r="J279" i="16" s="1"/>
  <c r="H278" i="16"/>
  <c r="J278" i="16" s="1"/>
  <c r="H277" i="16"/>
  <c r="J277" i="16" s="1"/>
  <c r="H276" i="16"/>
  <c r="J276" i="16" s="1"/>
  <c r="H275" i="16"/>
  <c r="J275" i="16" s="1"/>
  <c r="H274" i="16"/>
  <c r="J274" i="16" s="1"/>
  <c r="H273" i="16"/>
  <c r="J273" i="16" s="1"/>
  <c r="H272" i="16"/>
  <c r="J272" i="16" s="1"/>
  <c r="H271" i="16"/>
  <c r="J271" i="16" s="1"/>
  <c r="H270" i="16"/>
  <c r="J270" i="16" s="1"/>
  <c r="H269" i="16"/>
  <c r="J269" i="16" s="1"/>
  <c r="H268" i="16"/>
  <c r="J268" i="16" s="1"/>
  <c r="H267" i="16"/>
  <c r="J267" i="16" s="1"/>
  <c r="H266" i="16"/>
  <c r="J266" i="16" s="1"/>
  <c r="H265" i="16"/>
  <c r="J265" i="16" s="1"/>
  <c r="H264" i="16"/>
  <c r="J264" i="16" s="1"/>
  <c r="H263" i="16"/>
  <c r="J263" i="16" s="1"/>
  <c r="H262" i="16"/>
  <c r="J262" i="16" s="1"/>
  <c r="H261" i="16"/>
  <c r="J261" i="16" s="1"/>
  <c r="H260" i="16"/>
  <c r="J260" i="16" s="1"/>
  <c r="H259" i="16"/>
  <c r="J259" i="16" s="1"/>
  <c r="H258" i="16"/>
  <c r="J258" i="16" s="1"/>
  <c r="H257" i="16"/>
  <c r="J257" i="16" s="1"/>
  <c r="H256" i="16"/>
  <c r="J256" i="16" s="1"/>
  <c r="H255" i="16"/>
  <c r="J255" i="16" s="1"/>
  <c r="H254" i="16"/>
  <c r="J254" i="16" s="1"/>
  <c r="H253" i="16"/>
  <c r="J253" i="16" s="1"/>
  <c r="H252" i="16"/>
  <c r="J252" i="16" s="1"/>
  <c r="H251" i="16"/>
  <c r="J251" i="16" s="1"/>
  <c r="H250" i="16"/>
  <c r="J250" i="16" s="1"/>
  <c r="H249" i="16"/>
  <c r="J249" i="16" s="1"/>
  <c r="H248" i="16"/>
  <c r="J248" i="16" s="1"/>
  <c r="H247" i="16"/>
  <c r="J247" i="16" s="1"/>
  <c r="H246" i="16"/>
  <c r="J246" i="16" s="1"/>
  <c r="H245" i="16"/>
  <c r="J245" i="16" s="1"/>
  <c r="H244" i="16"/>
  <c r="J244" i="16" s="1"/>
  <c r="H243" i="16"/>
  <c r="J243" i="16" s="1"/>
  <c r="H242" i="16"/>
  <c r="J242" i="16" s="1"/>
  <c r="H241" i="16"/>
  <c r="J241" i="16" s="1"/>
  <c r="H240" i="16"/>
  <c r="J240" i="16" s="1"/>
  <c r="H239" i="16"/>
  <c r="J239" i="16" s="1"/>
  <c r="H238" i="16"/>
  <c r="J238" i="16" s="1"/>
  <c r="H237" i="16"/>
  <c r="J237" i="16" s="1"/>
  <c r="H236" i="16"/>
  <c r="J236" i="16" s="1"/>
  <c r="H235" i="16"/>
  <c r="J235" i="16" s="1"/>
  <c r="H234" i="16"/>
  <c r="J234" i="16" s="1"/>
  <c r="H233" i="16"/>
  <c r="J233" i="16" s="1"/>
  <c r="H232" i="16"/>
  <c r="J232" i="16" s="1"/>
  <c r="H231" i="16"/>
  <c r="J231" i="16" s="1"/>
  <c r="H230" i="16"/>
  <c r="J230" i="16" s="1"/>
  <c r="H229" i="16"/>
  <c r="J229" i="16" s="1"/>
  <c r="H228" i="16"/>
  <c r="J228" i="16" s="1"/>
  <c r="H227" i="16"/>
  <c r="J227" i="16" s="1"/>
  <c r="H226" i="16"/>
  <c r="J226" i="16" s="1"/>
  <c r="H225" i="16"/>
  <c r="J225" i="16" s="1"/>
  <c r="H224" i="16"/>
  <c r="J224" i="16" s="1"/>
  <c r="H223" i="16"/>
  <c r="J223" i="16" s="1"/>
  <c r="H222" i="16"/>
  <c r="J222" i="16" s="1"/>
  <c r="H221" i="16"/>
  <c r="J221" i="16" s="1"/>
  <c r="H220" i="16"/>
  <c r="J220" i="16" s="1"/>
  <c r="H219" i="16"/>
  <c r="J219" i="16" s="1"/>
  <c r="H218" i="16"/>
  <c r="J218" i="16" s="1"/>
  <c r="H217" i="16"/>
  <c r="J217" i="16" s="1"/>
  <c r="H216" i="16"/>
  <c r="J216" i="16" s="1"/>
  <c r="H215" i="16"/>
  <c r="J215" i="16" s="1"/>
  <c r="H214" i="16"/>
  <c r="J214" i="16" s="1"/>
  <c r="H213" i="16"/>
  <c r="J213" i="16" s="1"/>
  <c r="H212" i="16"/>
  <c r="J212" i="16" s="1"/>
  <c r="H211" i="16"/>
  <c r="J211" i="16" s="1"/>
  <c r="H210" i="16"/>
  <c r="J210" i="16" s="1"/>
  <c r="H209" i="16"/>
  <c r="J209" i="16" s="1"/>
  <c r="H208" i="16"/>
  <c r="J208" i="16" s="1"/>
  <c r="H207" i="16"/>
  <c r="J207" i="16" s="1"/>
  <c r="H206" i="16"/>
  <c r="J206" i="16" s="1"/>
  <c r="H205" i="16"/>
  <c r="J205" i="16" s="1"/>
  <c r="H204" i="16"/>
  <c r="J204" i="16" s="1"/>
  <c r="H203" i="16"/>
  <c r="J203" i="16" s="1"/>
  <c r="H202" i="16"/>
  <c r="J202" i="16" s="1"/>
  <c r="H201" i="16"/>
  <c r="J201" i="16" s="1"/>
  <c r="H200" i="16"/>
  <c r="J200" i="16" s="1"/>
  <c r="H199" i="16"/>
  <c r="J199" i="16" s="1"/>
  <c r="H198" i="16"/>
  <c r="J198" i="16" s="1"/>
  <c r="H197" i="16"/>
  <c r="J197" i="16" s="1"/>
  <c r="H196" i="16"/>
  <c r="J196" i="16" s="1"/>
  <c r="H195" i="16"/>
  <c r="J195" i="16" s="1"/>
  <c r="H194" i="16"/>
  <c r="J194" i="16" s="1"/>
  <c r="H193" i="16"/>
  <c r="J193" i="16" s="1"/>
  <c r="H192" i="16"/>
  <c r="J192" i="16" s="1"/>
  <c r="H191" i="16"/>
  <c r="J191" i="16" s="1"/>
  <c r="H190" i="16"/>
  <c r="J190" i="16" s="1"/>
  <c r="H189" i="16"/>
  <c r="J189" i="16" s="1"/>
  <c r="H188" i="16"/>
  <c r="J188" i="16" s="1"/>
  <c r="H187" i="16"/>
  <c r="J187" i="16" s="1"/>
  <c r="H186" i="16"/>
  <c r="J186" i="16" s="1"/>
  <c r="H185" i="16"/>
  <c r="J185" i="16" s="1"/>
  <c r="H184" i="16"/>
  <c r="J184" i="16" s="1"/>
  <c r="H183" i="16"/>
  <c r="J183" i="16" s="1"/>
  <c r="H182" i="16"/>
  <c r="J182" i="16" s="1"/>
  <c r="H181" i="16"/>
  <c r="J181" i="16" s="1"/>
  <c r="H180" i="16"/>
  <c r="J180" i="16" s="1"/>
  <c r="H179" i="16"/>
  <c r="J179" i="16" s="1"/>
  <c r="H178" i="16"/>
  <c r="J178" i="16" s="1"/>
  <c r="H177" i="16"/>
  <c r="J177" i="16" s="1"/>
  <c r="H176" i="16"/>
  <c r="J176" i="16" s="1"/>
  <c r="H175" i="16"/>
  <c r="J175" i="16" s="1"/>
  <c r="H174" i="16"/>
  <c r="J174" i="16" s="1"/>
  <c r="H173" i="16"/>
  <c r="J173" i="16" s="1"/>
  <c r="H172" i="16"/>
  <c r="J172" i="16" s="1"/>
  <c r="H171" i="16"/>
  <c r="J171" i="16" s="1"/>
  <c r="H170" i="16"/>
  <c r="J170" i="16" s="1"/>
  <c r="H169" i="16"/>
  <c r="J169" i="16" s="1"/>
  <c r="H168" i="16"/>
  <c r="J168" i="16" s="1"/>
  <c r="H167" i="16"/>
  <c r="J167" i="16" s="1"/>
  <c r="H166" i="16"/>
  <c r="J166" i="16" s="1"/>
  <c r="H165" i="16"/>
  <c r="J165" i="16" s="1"/>
  <c r="H164" i="16"/>
  <c r="J164" i="16" s="1"/>
  <c r="H163" i="16"/>
  <c r="J163" i="16" s="1"/>
  <c r="H162" i="16"/>
  <c r="J162" i="16" s="1"/>
  <c r="H161" i="16"/>
  <c r="J161" i="16" s="1"/>
  <c r="H160" i="16"/>
  <c r="J160" i="16" s="1"/>
  <c r="H159" i="16"/>
  <c r="J159" i="16" s="1"/>
  <c r="H158" i="16"/>
  <c r="J158" i="16" s="1"/>
  <c r="H157" i="16"/>
  <c r="J157" i="16" s="1"/>
  <c r="H156" i="16"/>
  <c r="J156" i="16" s="1"/>
  <c r="H155" i="16"/>
  <c r="J155" i="16" s="1"/>
  <c r="H154" i="16"/>
  <c r="J154" i="16" s="1"/>
  <c r="H153" i="16"/>
  <c r="J153" i="16" s="1"/>
  <c r="H152" i="16"/>
  <c r="J152" i="16" s="1"/>
  <c r="H151" i="16"/>
  <c r="J151" i="16" s="1"/>
  <c r="H150" i="16"/>
  <c r="J150" i="16" s="1"/>
  <c r="H149" i="16"/>
  <c r="J149" i="16" s="1"/>
  <c r="H148" i="16"/>
  <c r="J148" i="16" s="1"/>
  <c r="H147" i="16"/>
  <c r="J147" i="16" s="1"/>
  <c r="H146" i="16"/>
  <c r="J146" i="16" s="1"/>
  <c r="H145" i="16"/>
  <c r="J145" i="16" s="1"/>
  <c r="H144" i="16"/>
  <c r="J144" i="16" s="1"/>
  <c r="H143" i="16"/>
  <c r="J143" i="16" s="1"/>
  <c r="H142" i="16"/>
  <c r="J142" i="16" s="1"/>
  <c r="H141" i="16"/>
  <c r="J141" i="16" s="1"/>
  <c r="H140" i="16"/>
  <c r="J140" i="16" s="1"/>
  <c r="H139" i="16"/>
  <c r="J139" i="16" s="1"/>
  <c r="H138" i="16"/>
  <c r="J138" i="16" s="1"/>
  <c r="H137" i="16"/>
  <c r="J137" i="16" s="1"/>
  <c r="H136" i="16"/>
  <c r="J136" i="16" s="1"/>
  <c r="H135" i="16"/>
  <c r="J135" i="16" s="1"/>
  <c r="H134" i="16"/>
  <c r="J134" i="16" s="1"/>
  <c r="H133" i="16"/>
  <c r="J133" i="16" s="1"/>
  <c r="H132" i="16"/>
  <c r="J132" i="16" s="1"/>
  <c r="H131" i="16"/>
  <c r="J131" i="16" s="1"/>
  <c r="H130" i="16"/>
  <c r="J130" i="16" s="1"/>
  <c r="H129" i="16"/>
  <c r="J129" i="16" s="1"/>
  <c r="H128" i="16"/>
  <c r="J128" i="16" s="1"/>
  <c r="H127" i="16"/>
  <c r="J127" i="16" s="1"/>
  <c r="H126" i="16"/>
  <c r="J126" i="16" s="1"/>
  <c r="H125" i="16"/>
  <c r="J125" i="16" s="1"/>
  <c r="H124" i="16"/>
  <c r="J124" i="16" s="1"/>
  <c r="H123" i="16"/>
  <c r="J123" i="16" s="1"/>
  <c r="H122" i="16"/>
  <c r="J122" i="16" s="1"/>
  <c r="H121" i="16"/>
  <c r="J121" i="16" s="1"/>
  <c r="H120" i="16"/>
  <c r="J120" i="16" s="1"/>
  <c r="H119" i="16"/>
  <c r="J119" i="16" s="1"/>
  <c r="H118" i="16"/>
  <c r="J118" i="16" s="1"/>
  <c r="H117" i="16"/>
  <c r="J117" i="16" s="1"/>
  <c r="H116" i="16"/>
  <c r="J116" i="16" s="1"/>
  <c r="H115" i="16"/>
  <c r="J115" i="16" s="1"/>
  <c r="H114" i="16"/>
  <c r="J114" i="16" s="1"/>
  <c r="H113" i="16"/>
  <c r="J113" i="16" s="1"/>
  <c r="H112" i="16"/>
  <c r="J112" i="16" s="1"/>
  <c r="H111" i="16"/>
  <c r="J111" i="16" s="1"/>
  <c r="H110" i="16"/>
  <c r="J110" i="16" s="1"/>
  <c r="H109" i="16"/>
  <c r="J109" i="16" s="1"/>
  <c r="H108" i="16"/>
  <c r="J108" i="16" s="1"/>
  <c r="H107" i="16"/>
  <c r="J107" i="16" s="1"/>
  <c r="H106" i="16"/>
  <c r="J106" i="16" s="1"/>
  <c r="H105" i="16"/>
  <c r="J105" i="16" s="1"/>
  <c r="H104" i="16"/>
  <c r="J104" i="16" s="1"/>
  <c r="H103" i="16"/>
  <c r="J103" i="16" s="1"/>
  <c r="H102" i="16"/>
  <c r="J102" i="16" s="1"/>
  <c r="H101" i="16"/>
  <c r="J101" i="16" s="1"/>
  <c r="H100" i="16"/>
  <c r="J100" i="16" s="1"/>
  <c r="H99" i="16"/>
  <c r="J99" i="16" s="1"/>
  <c r="H98" i="16"/>
  <c r="J98" i="16" s="1"/>
  <c r="H97" i="16"/>
  <c r="J97" i="16" s="1"/>
  <c r="H96" i="16"/>
  <c r="J96" i="16" s="1"/>
  <c r="H95" i="16"/>
  <c r="J95" i="16" s="1"/>
  <c r="H94" i="16"/>
  <c r="J94" i="16" s="1"/>
  <c r="H93" i="16"/>
  <c r="J93" i="16" s="1"/>
  <c r="H92" i="16"/>
  <c r="J92" i="16" s="1"/>
  <c r="H91" i="16"/>
  <c r="J91" i="16" s="1"/>
  <c r="H90" i="16"/>
  <c r="J90" i="16" s="1"/>
  <c r="H89" i="16"/>
  <c r="J89" i="16" s="1"/>
  <c r="H88" i="16"/>
  <c r="J88" i="16" s="1"/>
  <c r="H87" i="16"/>
  <c r="J87" i="16" s="1"/>
  <c r="H86" i="16"/>
  <c r="J86" i="16" s="1"/>
  <c r="H85" i="16"/>
  <c r="J85" i="16" s="1"/>
  <c r="H84" i="16"/>
  <c r="J84" i="16" s="1"/>
  <c r="H83" i="16"/>
  <c r="J83" i="16" s="1"/>
  <c r="H82" i="16"/>
  <c r="J82" i="16" s="1"/>
  <c r="H81" i="16"/>
  <c r="J81" i="16" s="1"/>
  <c r="H80" i="16"/>
  <c r="J80" i="16" s="1"/>
  <c r="H79" i="16"/>
  <c r="J79" i="16" s="1"/>
  <c r="H78" i="16"/>
  <c r="J78" i="16" s="1"/>
  <c r="H77" i="16"/>
  <c r="J77" i="16" s="1"/>
  <c r="H76" i="16"/>
  <c r="J76" i="16" s="1"/>
  <c r="H75" i="16"/>
  <c r="J75" i="16" s="1"/>
  <c r="H74" i="16"/>
  <c r="J74" i="16" s="1"/>
  <c r="H73" i="16"/>
  <c r="J73" i="16" s="1"/>
  <c r="H72" i="16"/>
  <c r="J72" i="16" s="1"/>
  <c r="H71" i="16"/>
  <c r="J71" i="16" s="1"/>
  <c r="H70" i="16"/>
  <c r="J70" i="16" s="1"/>
  <c r="H69" i="16"/>
  <c r="J69" i="16" s="1"/>
  <c r="H68" i="16"/>
  <c r="J68" i="16" s="1"/>
  <c r="H67" i="16"/>
  <c r="J67" i="16" s="1"/>
  <c r="H66" i="16"/>
  <c r="J66" i="16" s="1"/>
  <c r="H65" i="16"/>
  <c r="J65" i="16" s="1"/>
  <c r="H64" i="16"/>
  <c r="J64" i="16" s="1"/>
  <c r="H63" i="16"/>
  <c r="J63" i="16" s="1"/>
  <c r="H62" i="16"/>
  <c r="J62" i="16" s="1"/>
  <c r="H61" i="16"/>
  <c r="J61" i="16" s="1"/>
  <c r="H60" i="16"/>
  <c r="J60" i="16" s="1"/>
  <c r="H59" i="16"/>
  <c r="J59" i="16" s="1"/>
  <c r="H58" i="16"/>
  <c r="J58" i="16" s="1"/>
  <c r="H57" i="16"/>
  <c r="J57" i="16" s="1"/>
  <c r="H56" i="16"/>
  <c r="J56" i="16" s="1"/>
  <c r="H55" i="16"/>
  <c r="J55" i="16" s="1"/>
  <c r="H54" i="16"/>
  <c r="J54" i="16" s="1"/>
  <c r="H53" i="16"/>
  <c r="J53" i="16" s="1"/>
  <c r="H52" i="16"/>
  <c r="J52" i="16" s="1"/>
  <c r="H51" i="16"/>
  <c r="J51" i="16" s="1"/>
  <c r="H50" i="16"/>
  <c r="J50" i="16" s="1"/>
  <c r="H49" i="16"/>
  <c r="J49" i="16" s="1"/>
  <c r="H48" i="16"/>
  <c r="J48" i="16" s="1"/>
  <c r="H47" i="16"/>
  <c r="J47" i="16" s="1"/>
  <c r="H46" i="16"/>
  <c r="J46" i="16" s="1"/>
  <c r="H45" i="16"/>
  <c r="J45" i="16" s="1"/>
  <c r="H44" i="16"/>
  <c r="J44" i="16" s="1"/>
  <c r="H43" i="16"/>
  <c r="J43" i="16" s="1"/>
  <c r="H42" i="16"/>
  <c r="J42" i="16" s="1"/>
  <c r="H41" i="16"/>
  <c r="J41" i="16" s="1"/>
  <c r="H40" i="16"/>
  <c r="J40" i="16" s="1"/>
  <c r="H39" i="16"/>
  <c r="J39" i="16" s="1"/>
  <c r="H38" i="16"/>
  <c r="J38" i="16" s="1"/>
  <c r="H37" i="16"/>
  <c r="J37" i="16" s="1"/>
  <c r="H36" i="16"/>
  <c r="J36" i="16" s="1"/>
  <c r="H35" i="16"/>
  <c r="J35" i="16" s="1"/>
  <c r="H34" i="16"/>
  <c r="J34" i="16" s="1"/>
  <c r="H33" i="16"/>
  <c r="J33" i="16" s="1"/>
  <c r="H32" i="16"/>
  <c r="J32" i="16" s="1"/>
  <c r="H31" i="16"/>
  <c r="J31" i="16" s="1"/>
  <c r="H30" i="16"/>
  <c r="J30" i="16" s="1"/>
  <c r="H29" i="16"/>
  <c r="J29" i="16" s="1"/>
  <c r="H28" i="16"/>
  <c r="J28" i="16" s="1"/>
  <c r="H27" i="16"/>
  <c r="J27" i="16" s="1"/>
  <c r="H26" i="16"/>
  <c r="J26" i="16" s="1"/>
  <c r="H25" i="16"/>
  <c r="J25" i="16" s="1"/>
  <c r="H24" i="16"/>
  <c r="J24" i="16" s="1"/>
  <c r="H23" i="16"/>
  <c r="J23" i="16" s="1"/>
  <c r="H22" i="16"/>
  <c r="J22" i="16" s="1"/>
  <c r="H21" i="16"/>
  <c r="J21" i="16" s="1"/>
  <c r="H20" i="16"/>
  <c r="J20" i="16" s="1"/>
  <c r="H19" i="16"/>
  <c r="J19" i="16" s="1"/>
  <c r="H18" i="16"/>
  <c r="J18" i="16" s="1"/>
  <c r="H17" i="16"/>
  <c r="J17" i="16" s="1"/>
  <c r="H16" i="16"/>
  <c r="J16" i="16" s="1"/>
  <c r="H15" i="16"/>
  <c r="J15" i="16" s="1"/>
  <c r="H14" i="16"/>
  <c r="J14" i="16" s="1"/>
  <c r="H13" i="16"/>
  <c r="J13" i="16" s="1"/>
  <c r="H12" i="16"/>
  <c r="J12" i="16" s="1"/>
  <c r="H11" i="16"/>
  <c r="J11" i="16" s="1"/>
  <c r="H10" i="16"/>
  <c r="J10" i="16" s="1"/>
  <c r="H9" i="16"/>
  <c r="J9" i="16" s="1"/>
  <c r="H8" i="16"/>
  <c r="J8" i="16" s="1"/>
  <c r="H7" i="16"/>
  <c r="J7" i="16" s="1"/>
  <c r="J339" i="16" l="1"/>
  <c r="J340" i="16" l="1"/>
  <c r="C17" i="17" s="1"/>
  <c r="C18" i="17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127" i="15" l="1"/>
  <c r="E131" i="15" s="1"/>
  <c r="E130" i="15"/>
  <c r="G29" i="14" l="1"/>
  <c r="H29" i="14" s="1"/>
  <c r="G28" i="14"/>
  <c r="H28" i="14" s="1"/>
  <c r="G27" i="14"/>
  <c r="H27" i="14" s="1"/>
  <c r="G26" i="14"/>
  <c r="H26" i="14" s="1"/>
  <c r="G25" i="14"/>
  <c r="H25" i="14" s="1"/>
  <c r="G24" i="14"/>
  <c r="H24" i="14" s="1"/>
  <c r="G23" i="14"/>
  <c r="H23" i="14" s="1"/>
  <c r="G22" i="14"/>
  <c r="H22" i="14" s="1"/>
  <c r="G21" i="14"/>
  <c r="H21" i="14" s="1"/>
  <c r="G20" i="14"/>
  <c r="H20" i="14" s="1"/>
  <c r="G19" i="14"/>
  <c r="H19" i="14" s="1"/>
  <c r="G18" i="14"/>
  <c r="H18" i="14" s="1"/>
  <c r="G17" i="14"/>
  <c r="H17" i="14" s="1"/>
  <c r="G16" i="14"/>
  <c r="H16" i="14" s="1"/>
  <c r="G15" i="14"/>
  <c r="H15" i="14" s="1"/>
  <c r="G14" i="14"/>
  <c r="H14" i="14" s="1"/>
  <c r="G13" i="14"/>
  <c r="H13" i="14" s="1"/>
  <c r="G12" i="14"/>
  <c r="H12" i="14" s="1"/>
  <c r="G11" i="14"/>
  <c r="H11" i="14" s="1"/>
  <c r="G10" i="14"/>
  <c r="H10" i="14" s="1"/>
  <c r="H9" i="14"/>
  <c r="H8" i="14"/>
  <c r="G8" i="14"/>
  <c r="G7" i="14"/>
  <c r="H7" i="14" s="1"/>
  <c r="I27" i="14" l="1"/>
  <c r="J27" i="14" s="1"/>
  <c r="L27" i="14" s="1"/>
  <c r="I7" i="14"/>
  <c r="J7" i="14" s="1"/>
  <c r="L7" i="14" s="1"/>
  <c r="I11" i="14"/>
  <c r="J11" i="14" s="1"/>
  <c r="L11" i="14" s="1"/>
  <c r="I29" i="14"/>
  <c r="J29" i="14" s="1"/>
  <c r="L29" i="14" s="1"/>
  <c r="I17" i="14"/>
  <c r="J17" i="14" s="1"/>
  <c r="L17" i="14" s="1"/>
  <c r="I24" i="14"/>
  <c r="J24" i="14"/>
  <c r="L24" i="14" s="1"/>
  <c r="I18" i="14"/>
  <c r="J18" i="14" s="1"/>
  <c r="L18" i="14" s="1"/>
  <c r="I23" i="14"/>
  <c r="J23" i="14" s="1"/>
  <c r="L23" i="14" s="1"/>
  <c r="I12" i="14"/>
  <c r="J12" i="14" s="1"/>
  <c r="L12" i="14" s="1"/>
  <c r="I14" i="14"/>
  <c r="J14" i="14" s="1"/>
  <c r="L14" i="14" s="1"/>
  <c r="I26" i="14"/>
  <c r="J26" i="14" s="1"/>
  <c r="L26" i="14" s="1"/>
  <c r="I9" i="14"/>
  <c r="J9" i="14" s="1"/>
  <c r="L9" i="14" s="1"/>
  <c r="I8" i="14"/>
  <c r="J8" i="14" s="1"/>
  <c r="L8" i="14" s="1"/>
  <c r="I13" i="14"/>
  <c r="J13" i="14" s="1"/>
  <c r="L13" i="14" s="1"/>
  <c r="I19" i="14"/>
  <c r="J19" i="14" s="1"/>
  <c r="L19" i="14" s="1"/>
  <c r="I25" i="14"/>
  <c r="J25" i="14" s="1"/>
  <c r="L25" i="14" s="1"/>
  <c r="I15" i="14"/>
  <c r="J15" i="14" s="1"/>
  <c r="L15" i="14" s="1"/>
  <c r="I21" i="14"/>
  <c r="J21" i="14" s="1"/>
  <c r="L21" i="14" s="1"/>
  <c r="I16" i="14"/>
  <c r="J16" i="14" s="1"/>
  <c r="L16" i="14" s="1"/>
  <c r="I22" i="14"/>
  <c r="J22" i="14" s="1"/>
  <c r="L22" i="14" s="1"/>
  <c r="I28" i="14"/>
  <c r="J28" i="14" s="1"/>
  <c r="L28" i="14" s="1"/>
  <c r="I10" i="14"/>
  <c r="J10" i="14" s="1"/>
  <c r="L10" i="14" s="1"/>
  <c r="I20" i="14"/>
  <c r="J20" i="14" s="1"/>
  <c r="L20" i="14" s="1"/>
  <c r="L30" i="14" l="1"/>
  <c r="D10" i="4"/>
  <c r="D11" i="4"/>
  <c r="D12" i="4"/>
  <c r="D13" i="4"/>
  <c r="D14" i="4"/>
  <c r="D15" i="4"/>
  <c r="D16" i="4"/>
  <c r="D9" i="4"/>
  <c r="E134" i="15" s="1"/>
  <c r="E135" i="15" s="1"/>
  <c r="E49" i="13"/>
  <c r="E48" i="13"/>
  <c r="E46" i="13"/>
  <c r="E45" i="13"/>
  <c r="E43" i="13"/>
  <c r="E33" i="13"/>
  <c r="D27" i="13"/>
  <c r="D25" i="13"/>
  <c r="D24" i="13"/>
  <c r="E31" i="13" s="1"/>
  <c r="D23" i="13"/>
  <c r="D138" i="13"/>
  <c r="D139" i="13" s="1"/>
  <c r="D108" i="13"/>
  <c r="D93" i="13"/>
  <c r="D87" i="13"/>
  <c r="D88" i="13" s="1"/>
  <c r="D116" i="13" s="1"/>
  <c r="D79" i="13"/>
  <c r="D80" i="13" s="1"/>
  <c r="D82" i="13" s="1"/>
  <c r="D115" i="13" s="1"/>
  <c r="D74" i="13"/>
  <c r="D96" i="13" s="1"/>
  <c r="D98" i="13" s="1"/>
  <c r="D117" i="13" s="1"/>
  <c r="E47" i="13"/>
  <c r="D15" i="13"/>
  <c r="E49" i="12"/>
  <c r="E48" i="12"/>
  <c r="E46" i="12"/>
  <c r="E45" i="12"/>
  <c r="E43" i="12"/>
  <c r="E33" i="12"/>
  <c r="D27" i="12"/>
  <c r="D25" i="12"/>
  <c r="D24" i="12"/>
  <c r="D23" i="12"/>
  <c r="D138" i="12"/>
  <c r="D139" i="12" s="1"/>
  <c r="D108" i="12"/>
  <c r="D93" i="12"/>
  <c r="D79" i="12"/>
  <c r="D74" i="12"/>
  <c r="D96" i="12" s="1"/>
  <c r="E47" i="12"/>
  <c r="E31" i="12"/>
  <c r="E44" i="12" s="1"/>
  <c r="D15" i="12"/>
  <c r="E49" i="11"/>
  <c r="E48" i="11"/>
  <c r="E46" i="11"/>
  <c r="E45" i="11"/>
  <c r="E43" i="11"/>
  <c r="E33" i="11"/>
  <c r="D27" i="11"/>
  <c r="D25" i="11"/>
  <c r="D24" i="11"/>
  <c r="E31" i="11" s="1"/>
  <c r="D23" i="11"/>
  <c r="D139" i="11"/>
  <c r="D138" i="11"/>
  <c r="D108" i="11"/>
  <c r="D93" i="11"/>
  <c r="D79" i="11"/>
  <c r="D74" i="11"/>
  <c r="D96" i="11" s="1"/>
  <c r="D98" i="11" s="1"/>
  <c r="D117" i="11" s="1"/>
  <c r="E47" i="11"/>
  <c r="D15" i="11"/>
  <c r="H16" i="10"/>
  <c r="G14" i="10"/>
  <c r="H14" i="10" s="1"/>
  <c r="G13" i="10"/>
  <c r="H13" i="10" s="1"/>
  <c r="G12" i="10"/>
  <c r="H12" i="10" s="1"/>
  <c r="G11" i="10"/>
  <c r="H11" i="10" s="1"/>
  <c r="G10" i="10"/>
  <c r="H10" i="10" s="1"/>
  <c r="E49" i="9"/>
  <c r="E48" i="9"/>
  <c r="E46" i="9"/>
  <c r="E45" i="9"/>
  <c r="E43" i="9"/>
  <c r="E32" i="9"/>
  <c r="D27" i="9"/>
  <c r="D23" i="9"/>
  <c r="D25" i="9"/>
  <c r="D24" i="9"/>
  <c r="E49" i="8"/>
  <c r="E48" i="8"/>
  <c r="E46" i="8"/>
  <c r="E45" i="8"/>
  <c r="E43" i="8"/>
  <c r="E33" i="8"/>
  <c r="E33" i="7"/>
  <c r="D138" i="9"/>
  <c r="D139" i="9" s="1"/>
  <c r="D108" i="9"/>
  <c r="D93" i="9"/>
  <c r="D79" i="9"/>
  <c r="D80" i="9" s="1"/>
  <c r="D74" i="9"/>
  <c r="D96" i="9" s="1"/>
  <c r="E47" i="9"/>
  <c r="E31" i="9"/>
  <c r="D15" i="9"/>
  <c r="D27" i="8"/>
  <c r="D27" i="7"/>
  <c r="D27" i="6"/>
  <c r="D25" i="8"/>
  <c r="D24" i="8"/>
  <c r="E31" i="8" s="1"/>
  <c r="D23" i="8"/>
  <c r="D15" i="8"/>
  <c r="D15" i="7"/>
  <c r="D139" i="8"/>
  <c r="D138" i="8"/>
  <c r="D108" i="8"/>
  <c r="D93" i="8"/>
  <c r="D79" i="8"/>
  <c r="D74" i="8"/>
  <c r="D96" i="8" s="1"/>
  <c r="D98" i="8" s="1"/>
  <c r="D117" i="8" s="1"/>
  <c r="E47" i="8"/>
  <c r="E49" i="7"/>
  <c r="E48" i="7"/>
  <c r="E46" i="7"/>
  <c r="E45" i="7"/>
  <c r="E43" i="7"/>
  <c r="D25" i="7"/>
  <c r="D24" i="7"/>
  <c r="E31" i="7" s="1"/>
  <c r="D23" i="7"/>
  <c r="D138" i="7"/>
  <c r="D139" i="7" s="1"/>
  <c r="D108" i="7"/>
  <c r="D93" i="7"/>
  <c r="D79" i="7"/>
  <c r="D80" i="7" s="1"/>
  <c r="D82" i="7" s="1"/>
  <c r="D74" i="7"/>
  <c r="D96" i="7" s="1"/>
  <c r="E47" i="7"/>
  <c r="H15" i="10" l="1"/>
  <c r="D87" i="7"/>
  <c r="D88" i="7" s="1"/>
  <c r="D116" i="7" s="1"/>
  <c r="D87" i="9"/>
  <c r="D88" i="9" s="1"/>
  <c r="D116" i="9" s="1"/>
  <c r="D82" i="11"/>
  <c r="D115" i="11" s="1"/>
  <c r="D98" i="7"/>
  <c r="D117" i="7" s="1"/>
  <c r="D114" i="7"/>
  <c r="D80" i="8"/>
  <c r="D82" i="8" s="1"/>
  <c r="D98" i="9"/>
  <c r="D117" i="9" s="1"/>
  <c r="D114" i="9"/>
  <c r="D80" i="11"/>
  <c r="D87" i="8"/>
  <c r="D88" i="8" s="1"/>
  <c r="D116" i="8" s="1"/>
  <c r="D87" i="11"/>
  <c r="D88" i="11" s="1"/>
  <c r="D116" i="11" s="1"/>
  <c r="L31" i="14"/>
  <c r="C12" i="17" s="1"/>
  <c r="C13" i="17"/>
  <c r="E44" i="13"/>
  <c r="E50" i="13" s="1"/>
  <c r="E145" i="13" s="1"/>
  <c r="D109" i="13"/>
  <c r="D114" i="13"/>
  <c r="E50" i="12"/>
  <c r="E145" i="12" s="1"/>
  <c r="D98" i="12"/>
  <c r="D117" i="12" s="1"/>
  <c r="D80" i="12"/>
  <c r="D82" i="12" s="1"/>
  <c r="D115" i="12" s="1"/>
  <c r="D87" i="12"/>
  <c r="D88" i="12" s="1"/>
  <c r="D116" i="12" s="1"/>
  <c r="D114" i="12"/>
  <c r="E44" i="11"/>
  <c r="E50" i="11" s="1"/>
  <c r="E145" i="11" s="1"/>
  <c r="D114" i="11"/>
  <c r="E44" i="9"/>
  <c r="E50" i="9" s="1"/>
  <c r="E145" i="9" s="1"/>
  <c r="D82" i="9"/>
  <c r="E44" i="8"/>
  <c r="E50" i="8" s="1"/>
  <c r="E145" i="8" s="1"/>
  <c r="D114" i="8"/>
  <c r="E44" i="7"/>
  <c r="E50" i="7" s="1"/>
  <c r="E145" i="7" s="1"/>
  <c r="D115" i="7"/>
  <c r="D109" i="7"/>
  <c r="D110" i="7" s="1"/>
  <c r="D118" i="7" s="1"/>
  <c r="E49" i="6"/>
  <c r="E48" i="6"/>
  <c r="E46" i="6"/>
  <c r="E45" i="6"/>
  <c r="E43" i="6"/>
  <c r="E33" i="6"/>
  <c r="D25" i="6"/>
  <c r="D24" i="6"/>
  <c r="E31" i="6" s="1"/>
  <c r="E44" i="6" s="1"/>
  <c r="D23" i="6"/>
  <c r="D15" i="6"/>
  <c r="D139" i="6"/>
  <c r="D138" i="6"/>
  <c r="D93" i="6"/>
  <c r="D80" i="6"/>
  <c r="D79" i="6"/>
  <c r="D74" i="6"/>
  <c r="D96" i="6" s="1"/>
  <c r="E47" i="6"/>
  <c r="D138" i="1"/>
  <c r="D139" i="1" s="1"/>
  <c r="D114" i="1"/>
  <c r="D79" i="1"/>
  <c r="D93" i="1"/>
  <c r="D74" i="1"/>
  <c r="D96" i="1" s="1"/>
  <c r="E49" i="1"/>
  <c r="E48" i="1"/>
  <c r="E47" i="1"/>
  <c r="E46" i="1"/>
  <c r="E33" i="1"/>
  <c r="E32" i="1"/>
  <c r="D27" i="1"/>
  <c r="D25" i="1"/>
  <c r="D24" i="1"/>
  <c r="E31" i="1" s="1"/>
  <c r="D23" i="1"/>
  <c r="D15" i="1"/>
  <c r="H16" i="2"/>
  <c r="G10" i="2"/>
  <c r="H10" i="2" s="1"/>
  <c r="F16" i="5"/>
  <c r="E32" i="12" s="1"/>
  <c r="E38" i="12" s="1"/>
  <c r="F15" i="5"/>
  <c r="E32" i="11" s="1"/>
  <c r="E38" i="11" s="1"/>
  <c r="F13" i="5"/>
  <c r="E32" i="8" s="1"/>
  <c r="E38" i="8" s="1"/>
  <c r="E14" i="5"/>
  <c r="E33" i="9" s="1"/>
  <c r="E38" i="9" s="1"/>
  <c r="D115" i="8" l="1"/>
  <c r="D109" i="8"/>
  <c r="D110" i="8" s="1"/>
  <c r="D118" i="8" s="1"/>
  <c r="D87" i="6"/>
  <c r="D88" i="6" s="1"/>
  <c r="D116" i="6" s="1"/>
  <c r="D108" i="6"/>
  <c r="D109" i="6" s="1"/>
  <c r="D98" i="1"/>
  <c r="D117" i="1" s="1"/>
  <c r="D98" i="6"/>
  <c r="D117" i="6" s="1"/>
  <c r="D120" i="7"/>
  <c r="D109" i="11"/>
  <c r="D110" i="11" s="1"/>
  <c r="D118" i="11" s="1"/>
  <c r="D120" i="11" s="1"/>
  <c r="D82" i="6"/>
  <c r="D115" i="6" s="1"/>
  <c r="E50" i="6"/>
  <c r="E68" i="13"/>
  <c r="E106" i="13"/>
  <c r="E102" i="13"/>
  <c r="D120" i="13"/>
  <c r="D110" i="13"/>
  <c r="D118" i="13" s="1"/>
  <c r="D109" i="12"/>
  <c r="D110" i="12" s="1"/>
  <c r="D118" i="12" s="1"/>
  <c r="D120" i="12" s="1"/>
  <c r="E106" i="12"/>
  <c r="E102" i="12"/>
  <c r="E95" i="12"/>
  <c r="E81" i="12"/>
  <c r="E69" i="12"/>
  <c r="E107" i="12"/>
  <c r="E78" i="12"/>
  <c r="E79" i="12" s="1"/>
  <c r="E70" i="12"/>
  <c r="E71" i="12"/>
  <c r="E103" i="12"/>
  <c r="E96" i="12"/>
  <c r="E92" i="12"/>
  <c r="E104" i="12"/>
  <c r="E97" i="12"/>
  <c r="E86" i="12"/>
  <c r="E72" i="12"/>
  <c r="E66" i="12"/>
  <c r="E93" i="12"/>
  <c r="E73" i="12"/>
  <c r="E67" i="12"/>
  <c r="E144" i="12"/>
  <c r="E105" i="12"/>
  <c r="E94" i="12"/>
  <c r="E87" i="12"/>
  <c r="E80" i="12"/>
  <c r="E68" i="12"/>
  <c r="E106" i="11"/>
  <c r="E102" i="11"/>
  <c r="E95" i="11"/>
  <c r="E81" i="11"/>
  <c r="E69" i="11"/>
  <c r="E107" i="11"/>
  <c r="E78" i="11"/>
  <c r="E79" i="11" s="1"/>
  <c r="E70" i="11"/>
  <c r="E103" i="11"/>
  <c r="E96" i="11"/>
  <c r="E92" i="11"/>
  <c r="E71" i="11"/>
  <c r="E104" i="11"/>
  <c r="E97" i="11"/>
  <c r="E86" i="11"/>
  <c r="E72" i="11"/>
  <c r="E66" i="11"/>
  <c r="E93" i="11"/>
  <c r="E73" i="11"/>
  <c r="E67" i="11"/>
  <c r="E144" i="11"/>
  <c r="E105" i="11"/>
  <c r="E94" i="11"/>
  <c r="E87" i="11"/>
  <c r="E80" i="11"/>
  <c r="E68" i="11"/>
  <c r="E103" i="9"/>
  <c r="E96" i="9"/>
  <c r="E92" i="9"/>
  <c r="E71" i="9"/>
  <c r="E104" i="9"/>
  <c r="E97" i="9"/>
  <c r="E86" i="9"/>
  <c r="E72" i="9"/>
  <c r="E66" i="9"/>
  <c r="E93" i="9"/>
  <c r="E73" i="9"/>
  <c r="E67" i="9"/>
  <c r="E144" i="9"/>
  <c r="E105" i="9"/>
  <c r="E94" i="9"/>
  <c r="E87" i="9"/>
  <c r="E80" i="9"/>
  <c r="E68" i="9"/>
  <c r="E106" i="9"/>
  <c r="E102" i="9"/>
  <c r="E95" i="9"/>
  <c r="E81" i="9"/>
  <c r="E69" i="9"/>
  <c r="E107" i="9"/>
  <c r="E78" i="9"/>
  <c r="E79" i="9" s="1"/>
  <c r="E70" i="9"/>
  <c r="D115" i="9"/>
  <c r="D109" i="9"/>
  <c r="D110" i="9" s="1"/>
  <c r="D118" i="9" s="1"/>
  <c r="E106" i="8"/>
  <c r="E102" i="8"/>
  <c r="E95" i="8"/>
  <c r="E81" i="8"/>
  <c r="E69" i="8"/>
  <c r="E107" i="8"/>
  <c r="E78" i="8"/>
  <c r="E79" i="8" s="1"/>
  <c r="E70" i="8"/>
  <c r="E103" i="8"/>
  <c r="E96" i="8"/>
  <c r="E92" i="8"/>
  <c r="E71" i="8"/>
  <c r="E104" i="8"/>
  <c r="E97" i="8"/>
  <c r="E86" i="8"/>
  <c r="E72" i="8"/>
  <c r="E66" i="8"/>
  <c r="E93" i="8"/>
  <c r="E73" i="8"/>
  <c r="E67" i="8"/>
  <c r="E144" i="8"/>
  <c r="E109" i="8"/>
  <c r="E105" i="8"/>
  <c r="E94" i="8"/>
  <c r="E87" i="8"/>
  <c r="E80" i="8"/>
  <c r="E68" i="8"/>
  <c r="D120" i="8"/>
  <c r="E145" i="6"/>
  <c r="D114" i="6"/>
  <c r="D80" i="1"/>
  <c r="D82" i="1" s="1"/>
  <c r="D87" i="1"/>
  <c r="D88" i="1" s="1"/>
  <c r="D116" i="1" s="1"/>
  <c r="E38" i="1"/>
  <c r="G10" i="5"/>
  <c r="E45" i="1" s="1"/>
  <c r="E50" i="1" s="1"/>
  <c r="E145" i="1" s="1"/>
  <c r="F17" i="5"/>
  <c r="E32" i="13" s="1"/>
  <c r="E38" i="13" s="1"/>
  <c r="E70" i="13" s="1"/>
  <c r="F12" i="5"/>
  <c r="E32" i="7" s="1"/>
  <c r="E38" i="7" s="1"/>
  <c r="E103" i="7" s="1"/>
  <c r="F11" i="5"/>
  <c r="E32" i="6" s="1"/>
  <c r="E38" i="6" s="1"/>
  <c r="E69" i="6" l="1"/>
  <c r="E71" i="6"/>
  <c r="E107" i="6"/>
  <c r="E93" i="6"/>
  <c r="E87" i="6"/>
  <c r="E94" i="7"/>
  <c r="E81" i="7"/>
  <c r="E82" i="7" s="1"/>
  <c r="E115" i="7" s="1"/>
  <c r="E68" i="7"/>
  <c r="E105" i="7"/>
  <c r="E73" i="7"/>
  <c r="E86" i="7"/>
  <c r="E88" i="7" s="1"/>
  <c r="E116" i="7" s="1"/>
  <c r="E92" i="7"/>
  <c r="E107" i="7"/>
  <c r="E82" i="9"/>
  <c r="E115" i="9" s="1"/>
  <c r="E109" i="9"/>
  <c r="E109" i="11"/>
  <c r="E103" i="13"/>
  <c r="E69" i="7"/>
  <c r="E106" i="7"/>
  <c r="E72" i="7"/>
  <c r="E71" i="7"/>
  <c r="E70" i="7"/>
  <c r="E69" i="13"/>
  <c r="E95" i="13"/>
  <c r="E96" i="13"/>
  <c r="E72" i="13"/>
  <c r="E105" i="13"/>
  <c r="E81" i="13"/>
  <c r="E92" i="13"/>
  <c r="E66" i="13"/>
  <c r="E74" i="13" s="1"/>
  <c r="E114" i="13" s="1"/>
  <c r="E94" i="13"/>
  <c r="E107" i="13"/>
  <c r="E71" i="13"/>
  <c r="E93" i="13"/>
  <c r="E87" i="13"/>
  <c r="E78" i="13"/>
  <c r="E79" i="13" s="1"/>
  <c r="E82" i="13" s="1"/>
  <c r="E115" i="13" s="1"/>
  <c r="E104" i="13"/>
  <c r="E73" i="13"/>
  <c r="E80" i="13"/>
  <c r="E95" i="7"/>
  <c r="E80" i="7"/>
  <c r="E109" i="7"/>
  <c r="E93" i="7"/>
  <c r="E97" i="7"/>
  <c r="E96" i="7"/>
  <c r="E86" i="13"/>
  <c r="E97" i="13"/>
  <c r="E67" i="7"/>
  <c r="E78" i="7"/>
  <c r="E79" i="7" s="1"/>
  <c r="E102" i="7"/>
  <c r="E87" i="7"/>
  <c r="E144" i="7"/>
  <c r="E66" i="7"/>
  <c r="E104" i="7"/>
  <c r="E144" i="13"/>
  <c r="E67" i="13"/>
  <c r="E109" i="13"/>
  <c r="E105" i="1"/>
  <c r="E107" i="1"/>
  <c r="E106" i="1"/>
  <c r="E102" i="1"/>
  <c r="E103" i="1"/>
  <c r="E104" i="1"/>
  <c r="E97" i="6"/>
  <c r="E104" i="6"/>
  <c r="E109" i="6"/>
  <c r="E80" i="6"/>
  <c r="E68" i="6"/>
  <c r="E73" i="6"/>
  <c r="E78" i="6"/>
  <c r="E79" i="6" s="1"/>
  <c r="E82" i="6" s="1"/>
  <c r="E115" i="6" s="1"/>
  <c r="E67" i="6"/>
  <c r="E70" i="6"/>
  <c r="E106" i="6"/>
  <c r="E144" i="6"/>
  <c r="E86" i="6"/>
  <c r="E88" i="6" s="1"/>
  <c r="E116" i="6" s="1"/>
  <c r="E103" i="6"/>
  <c r="E102" i="6"/>
  <c r="E105" i="6"/>
  <c r="E108" i="6" s="1"/>
  <c r="E72" i="6"/>
  <c r="E96" i="6"/>
  <c r="E95" i="6"/>
  <c r="E94" i="6"/>
  <c r="E66" i="6"/>
  <c r="E92" i="6"/>
  <c r="E81" i="6"/>
  <c r="E74" i="12"/>
  <c r="E114" i="12" s="1"/>
  <c r="E82" i="12"/>
  <c r="E115" i="12" s="1"/>
  <c r="E108" i="12"/>
  <c r="E88" i="12"/>
  <c r="E116" i="12" s="1"/>
  <c r="E98" i="12"/>
  <c r="E117" i="12" s="1"/>
  <c r="E109" i="12"/>
  <c r="E108" i="11"/>
  <c r="E110" i="11" s="1"/>
  <c r="E118" i="11" s="1"/>
  <c r="E82" i="11"/>
  <c r="E115" i="11" s="1"/>
  <c r="E88" i="11"/>
  <c r="E116" i="11" s="1"/>
  <c r="E74" i="11"/>
  <c r="E114" i="11" s="1"/>
  <c r="E98" i="11"/>
  <c r="E117" i="11" s="1"/>
  <c r="E88" i="9"/>
  <c r="E116" i="9" s="1"/>
  <c r="E108" i="9"/>
  <c r="E74" i="9"/>
  <c r="E114" i="9" s="1"/>
  <c r="E98" i="9"/>
  <c r="E117" i="9" s="1"/>
  <c r="D120" i="9"/>
  <c r="E82" i="8"/>
  <c r="E115" i="8" s="1"/>
  <c r="E108" i="8"/>
  <c r="E110" i="8" s="1"/>
  <c r="E118" i="8" s="1"/>
  <c r="E88" i="8"/>
  <c r="E116" i="8" s="1"/>
  <c r="E74" i="8"/>
  <c r="E114" i="8" s="1"/>
  <c r="E98" i="8"/>
  <c r="E117" i="8" s="1"/>
  <c r="E74" i="7"/>
  <c r="E114" i="7" s="1"/>
  <c r="E98" i="7"/>
  <c r="E117" i="7" s="1"/>
  <c r="D110" i="6"/>
  <c r="D118" i="6" s="1"/>
  <c r="D120" i="6" s="1"/>
  <c r="E74" i="6"/>
  <c r="E114" i="6" s="1"/>
  <c r="E98" i="6"/>
  <c r="E117" i="6" s="1"/>
  <c r="D115" i="1"/>
  <c r="E80" i="1"/>
  <c r="E70" i="1"/>
  <c r="E81" i="1"/>
  <c r="E73" i="1"/>
  <c r="E69" i="1"/>
  <c r="E66" i="1"/>
  <c r="E71" i="1"/>
  <c r="E72" i="1"/>
  <c r="E68" i="1"/>
  <c r="E95" i="1"/>
  <c r="E96" i="1"/>
  <c r="E97" i="1"/>
  <c r="E92" i="1"/>
  <c r="E86" i="1"/>
  <c r="E93" i="1"/>
  <c r="E87" i="1"/>
  <c r="E78" i="1"/>
  <c r="E79" i="1" s="1"/>
  <c r="E94" i="1"/>
  <c r="E67" i="1"/>
  <c r="E108" i="13" l="1"/>
  <c r="E110" i="13" s="1"/>
  <c r="E118" i="13" s="1"/>
  <c r="E88" i="13"/>
  <c r="E116" i="13" s="1"/>
  <c r="E108" i="7"/>
  <c r="E110" i="7" s="1"/>
  <c r="E118" i="7" s="1"/>
  <c r="E120" i="7" s="1"/>
  <c r="E147" i="7" s="1"/>
  <c r="E110" i="6"/>
  <c r="E118" i="6" s="1"/>
  <c r="E120" i="6" s="1"/>
  <c r="E147" i="6" s="1"/>
  <c r="E98" i="13"/>
  <c r="E117" i="13" s="1"/>
  <c r="E120" i="13" s="1"/>
  <c r="E147" i="13" s="1"/>
  <c r="E110" i="9"/>
  <c r="E118" i="9" s="1"/>
  <c r="E120" i="9" s="1"/>
  <c r="E147" i="9" s="1"/>
  <c r="E108" i="1"/>
  <c r="E110" i="12"/>
  <c r="E118" i="12" s="1"/>
  <c r="E120" i="12" s="1"/>
  <c r="E147" i="12" s="1"/>
  <c r="E120" i="11"/>
  <c r="E147" i="11" s="1"/>
  <c r="E120" i="8"/>
  <c r="E147" i="8" s="1"/>
  <c r="E82" i="1"/>
  <c r="E115" i="1" s="1"/>
  <c r="E98" i="1"/>
  <c r="E117" i="1" s="1"/>
  <c r="G15" i="3" l="1"/>
  <c r="G14" i="3"/>
  <c r="G13" i="3"/>
  <c r="G12" i="3"/>
  <c r="G11" i="3"/>
  <c r="G10" i="3"/>
  <c r="G9" i="3"/>
  <c r="G16" i="3" l="1"/>
  <c r="G14" i="2"/>
  <c r="H14" i="2" s="1"/>
  <c r="G13" i="2"/>
  <c r="H13" i="2" s="1"/>
  <c r="G12" i="2"/>
  <c r="H12" i="2" s="1"/>
  <c r="G11" i="2"/>
  <c r="H11" i="2" s="1"/>
  <c r="H15" i="2" l="1"/>
  <c r="E88" i="1"/>
  <c r="E116" i="1" s="1"/>
  <c r="E74" i="1"/>
  <c r="E114" i="1" s="1"/>
  <c r="E60" i="1"/>
  <c r="E146" i="1" s="1"/>
  <c r="E144" i="1"/>
  <c r="E60" i="12" l="1"/>
  <c r="E146" i="12" s="1"/>
  <c r="E148" i="12" s="1"/>
  <c r="E60" i="9"/>
  <c r="E146" i="9" s="1"/>
  <c r="E148" i="9" s="1"/>
  <c r="E60" i="11"/>
  <c r="E146" i="11" s="1"/>
  <c r="E148" i="11" s="1"/>
  <c r="E60" i="13"/>
  <c r="E146" i="13" s="1"/>
  <c r="E148" i="13" s="1"/>
  <c r="E60" i="8"/>
  <c r="E146" i="8" s="1"/>
  <c r="E148" i="8" s="1"/>
  <c r="E60" i="6"/>
  <c r="E146" i="6" s="1"/>
  <c r="E148" i="6" s="1"/>
  <c r="E60" i="7"/>
  <c r="E146" i="7" s="1"/>
  <c r="E148" i="7" s="1"/>
  <c r="D108" i="1"/>
  <c r="E149" i="6" l="1"/>
  <c r="E150" i="6" s="1"/>
  <c r="E10" i="4" s="1"/>
  <c r="F10" i="4" s="1"/>
  <c r="G10" i="4" s="1"/>
  <c r="E124" i="6"/>
  <c r="E149" i="11"/>
  <c r="E150" i="11" s="1"/>
  <c r="E14" i="4" s="1"/>
  <c r="F14" i="4" s="1"/>
  <c r="G14" i="4" s="1"/>
  <c r="E124" i="11"/>
  <c r="D109" i="1"/>
  <c r="E109" i="1" s="1"/>
  <c r="E110" i="1" s="1"/>
  <c r="E118" i="1" s="1"/>
  <c r="E120" i="1" s="1"/>
  <c r="E147" i="1" s="1"/>
  <c r="E148" i="1" s="1"/>
  <c r="E149" i="1" s="1"/>
  <c r="E150" i="1" s="1"/>
  <c r="E9" i="4" s="1"/>
  <c r="F9" i="4" s="1"/>
  <c r="G9" i="4" s="1"/>
  <c r="E124" i="9"/>
  <c r="E149" i="9"/>
  <c r="E150" i="9" s="1"/>
  <c r="E13" i="4" s="1"/>
  <c r="F13" i="4" s="1"/>
  <c r="G13" i="4" s="1"/>
  <c r="E149" i="8"/>
  <c r="E150" i="8" s="1"/>
  <c r="E12" i="4" s="1"/>
  <c r="F12" i="4" s="1"/>
  <c r="G12" i="4" s="1"/>
  <c r="E124" i="8"/>
  <c r="E124" i="12"/>
  <c r="E149" i="12"/>
  <c r="E150" i="12" s="1"/>
  <c r="E15" i="4" s="1"/>
  <c r="F15" i="4" s="1"/>
  <c r="G15" i="4" s="1"/>
  <c r="E124" i="7"/>
  <c r="E149" i="7"/>
  <c r="E150" i="7" s="1"/>
  <c r="E11" i="4" s="1"/>
  <c r="F11" i="4" s="1"/>
  <c r="G11" i="4" s="1"/>
  <c r="E124" i="13"/>
  <c r="E149" i="13"/>
  <c r="E150" i="13" s="1"/>
  <c r="E16" i="4" s="1"/>
  <c r="F16" i="4" s="1"/>
  <c r="G16" i="4" s="1"/>
  <c r="G17" i="4" l="1"/>
  <c r="E124" i="1"/>
  <c r="F17" i="4"/>
  <c r="C7" i="17" s="1"/>
  <c r="D110" i="1"/>
  <c r="D118" i="1" s="1"/>
  <c r="D120" i="1" s="1"/>
  <c r="C8" i="17" l="1"/>
  <c r="C26" i="17" s="1"/>
  <c r="C25" i="17"/>
</calcChain>
</file>

<file path=xl/sharedStrings.xml><?xml version="1.0" encoding="utf-8"?>
<sst xmlns="http://schemas.openxmlformats.org/spreadsheetml/2006/main" count="2995" uniqueCount="813">
  <si>
    <t>ANEXO XII - PLANILHA LICITANTE - PLANILHA DE CUSTOS E DE FORMAÇÃO DE PREÇOS DE MÃO DE OBRA PARA EXECUÇÃO DOS SERVIÇOS CONTÍNUOS</t>
  </si>
  <si>
    <t>ANEXO XII-1</t>
  </si>
  <si>
    <t>MODELO DE PLANILHA DE COMPOSIÇÃO DE CUSTOS E FORMAÇÃO DE PREÇOS</t>
  </si>
  <si>
    <t>Nº Processo:</t>
  </si>
  <si>
    <t>Licitação nº</t>
  </si>
  <si>
    <t>Discriminação dos Serviços (dados referentes à contratação)</t>
  </si>
  <si>
    <t>A</t>
  </si>
  <si>
    <t>Data de apresentação da proposta (dia/mês/ano)</t>
  </si>
  <si>
    <t>B</t>
  </si>
  <si>
    <t>Município/UF</t>
  </si>
  <si>
    <t>Brasília/DF</t>
  </si>
  <si>
    <t>C</t>
  </si>
  <si>
    <t>Ano, Acordo, Convenção ou Sentença Normativa em Dissídio Coletivo</t>
  </si>
  <si>
    <t>D</t>
  </si>
  <si>
    <t>Nº de meses de execução contratual</t>
  </si>
  <si>
    <t>12 meses</t>
  </si>
  <si>
    <t>Identificação do Serviço</t>
  </si>
  <si>
    <t>Tipo de Serviço</t>
  </si>
  <si>
    <t>Unidade de Medida</t>
  </si>
  <si>
    <t>Quantidade (total) a contratar (em função da unidade de medida)</t>
  </si>
  <si>
    <t>CONTINUADO</t>
  </si>
  <si>
    <t>HOMEM-MÊS</t>
  </si>
  <si>
    <t>Dados complementares para composição dos custos referente à mão-de-obra</t>
  </si>
  <si>
    <t>Tipo de serviço (mesmo serviço com características distintas)</t>
  </si>
  <si>
    <t>Salário normativo da categoria profissional</t>
  </si>
  <si>
    <t>Categoria profissional (vinculada à execução contratual)</t>
  </si>
  <si>
    <t>Data base da categoria (dia/mês/ano)</t>
  </si>
  <si>
    <t>Quantidade</t>
  </si>
  <si>
    <t>MÓDULO 1 - COMPOSIÇÃO DA REMUNERAÇÃO</t>
  </si>
  <si>
    <t>I</t>
  </si>
  <si>
    <t>Composição da Remuneração</t>
  </si>
  <si>
    <t>Valor (R$)</t>
  </si>
  <si>
    <t>Salário Base</t>
  </si>
  <si>
    <t>Adicional de periculosidade</t>
  </si>
  <si>
    <t>Adicional de insalubridade</t>
  </si>
  <si>
    <t>Adicional noturno</t>
  </si>
  <si>
    <t>E</t>
  </si>
  <si>
    <t>Hora noturna adicional</t>
  </si>
  <si>
    <t>F</t>
  </si>
  <si>
    <t>Adicional de hora extra</t>
  </si>
  <si>
    <t>G</t>
  </si>
  <si>
    <t>Outros (especificar)</t>
  </si>
  <si>
    <t>Total da Remuneração</t>
  </si>
  <si>
    <t>MÓDULO 2 - BENEFÍCIOS MENSAIS E DIÁRIOS</t>
  </si>
  <si>
    <t>II</t>
  </si>
  <si>
    <t>Benefícios Mensais e Diários</t>
  </si>
  <si>
    <t>Transporte</t>
  </si>
  <si>
    <t>A.1</t>
  </si>
  <si>
    <t>Desconto Transporte</t>
  </si>
  <si>
    <t>Auxílio alimentação (vales, cesta básica etc.)</t>
  </si>
  <si>
    <t>Assistência médica e familiar</t>
  </si>
  <si>
    <t>Auxílio Creche</t>
  </si>
  <si>
    <t>Seguro de vida, invalidez e funeral</t>
  </si>
  <si>
    <t>Outros (Especificar)( Ex.: Assistência Odontológica)</t>
  </si>
  <si>
    <t>Total de benefícios mensais e diários</t>
  </si>
  <si>
    <r>
      <t>Nota: </t>
    </r>
    <r>
      <rPr>
        <sz val="11"/>
        <color theme="1"/>
        <rFont val="Calibri"/>
        <family val="2"/>
      </rPr>
      <t>o valor informado deverá ser o custo real do insumo (descontado o valor eventualmente pago pelo empregado).</t>
    </r>
  </si>
  <si>
    <t>MÓDULO 3 - INSUMOS DIVERSOS (uniformes, materiais, equipamentos e outros)</t>
  </si>
  <si>
    <t>III</t>
  </si>
  <si>
    <t>Insumos diversos</t>
  </si>
  <si>
    <t>Uniformes (Transportado do Anexo XII-2)</t>
  </si>
  <si>
    <t>Materiais (Manutenção e Depreciação de Ferramentas e Equipamentos – Transportado do Anexo XIV)</t>
  </si>
  <si>
    <t>Equipamentos de Proteção Individual EPI - (Transportado do Anexo XII-3)</t>
  </si>
  <si>
    <t>Outros (Especificar) (Ex.: Relógio de Ponto )</t>
  </si>
  <si>
    <t>Total de Insumos Diversos:</t>
  </si>
  <si>
    <r>
      <t>Nota: </t>
    </r>
    <r>
      <rPr>
        <sz val="11"/>
        <color theme="1"/>
        <rFont val="Calibri"/>
        <family val="2"/>
      </rPr>
      <t>Valores mensais por empregado.</t>
    </r>
  </si>
  <si>
    <t>MÓDULO 4 - ENCARGOS SOCIAIS E TRABALHISTAS</t>
  </si>
  <si>
    <t>Submódulo 4.1 - Encargos previdenciários, FGTS e outras contribuições</t>
  </si>
  <si>
    <t>4.1</t>
  </si>
  <si>
    <t>Encargos previdenciários e FGTS</t>
  </si>
  <si>
    <t>%</t>
  </si>
  <si>
    <t>INSS</t>
  </si>
  <si>
    <t>SESI OU SESC</t>
  </si>
  <si>
    <t>SENAI OU SENAC</t>
  </si>
  <si>
    <t>INCRA</t>
  </si>
  <si>
    <t>Salário Educação</t>
  </si>
  <si>
    <t>FGTS</t>
  </si>
  <si>
    <t>Seguro acidente do trabalho (RAT x FAP)</t>
  </si>
  <si>
    <t>H</t>
  </si>
  <si>
    <t>SEBRAE</t>
  </si>
  <si>
    <t>Total</t>
  </si>
  <si>
    <t>Submódulo 4.2 - 13º (décimo terceiro) Salário</t>
  </si>
  <si>
    <t>4.2</t>
  </si>
  <si>
    <t>13º Salário</t>
  </si>
  <si>
    <t>Subtotal</t>
  </si>
  <si>
    <t>Incidência do Submódulo 4.1 sobre 13º (décimo terceiro) Salário</t>
  </si>
  <si>
    <t>Submódulo 4.3 - Afastamento Maternidade</t>
  </si>
  <si>
    <t>4.3</t>
  </si>
  <si>
    <t>Afastamento Maternidade</t>
  </si>
  <si>
    <t>Incidência do submódulo 4.1 sobre afastamento maternidade</t>
  </si>
  <si>
    <t>Submódulo 4.4 – Provisão para Rescisão</t>
  </si>
  <si>
    <t>4.4</t>
  </si>
  <si>
    <t>Provisão para Rescisão</t>
  </si>
  <si>
    <t>Incidência do FGTS s/aviso prévio indenizado</t>
  </si>
  <si>
    <t>Incidência do submódulo 4.1 s/aviso prévio trabalhado</t>
  </si>
  <si>
    <t>Total:</t>
  </si>
  <si>
    <t>Submódulo 4.5 - Custo de Reposição do Profissional Ausente</t>
  </si>
  <si>
    <t>4.5</t>
  </si>
  <si>
    <t>Composição do custo de Reposição do Profissional Ausente</t>
  </si>
  <si>
    <t>QUADRO RESUMO - MÓDULO 4: ENCARGOS SOCIAIS E TRABALHISTAS</t>
  </si>
  <si>
    <t>Módulo 4 - Encargos Sociais e Trabalhistas</t>
  </si>
  <si>
    <t>Encargos Previdenciários, FGTS e outras contribuições</t>
  </si>
  <si>
    <t>13º (décimo terceiro) Salário</t>
  </si>
  <si>
    <t>Custo de Rescisão</t>
  </si>
  <si>
    <t>Custo de Reposição do Profissional Ausente</t>
  </si>
  <si>
    <t>4.6</t>
  </si>
  <si>
    <t>Outros (Especificar)</t>
  </si>
  <si>
    <t>MÓDULO 5 - CUSTOS INDIRETOS, TRIBUTOS E LUCRO</t>
  </si>
  <si>
    <t>Custos Indiretos, Tributos e Lucro</t>
  </si>
  <si>
    <t>Custos Indiretos</t>
  </si>
  <si>
    <t>A1</t>
  </si>
  <si>
    <r>
      <t>Administração Central </t>
    </r>
    <r>
      <rPr>
        <b/>
        <sz val="11"/>
        <color theme="1"/>
        <rFont val="Calibri"/>
        <family val="2"/>
      </rPr>
      <t>(AC)</t>
    </r>
  </si>
  <si>
    <t>A2</t>
  </si>
  <si>
    <r>
      <t>Seguros+Garantias </t>
    </r>
    <r>
      <rPr>
        <b/>
        <sz val="11"/>
        <color theme="1"/>
        <rFont val="Calibri"/>
        <family val="2"/>
      </rPr>
      <t>(S+G)</t>
    </r>
  </si>
  <si>
    <t>A3</t>
  </si>
  <si>
    <r>
      <t>Riscos e Imprevistos </t>
    </r>
    <r>
      <rPr>
        <b/>
        <sz val="11"/>
        <color theme="1"/>
        <rFont val="Calibri"/>
        <family val="2"/>
      </rPr>
      <t>(R)</t>
    </r>
  </si>
  <si>
    <t>A4</t>
  </si>
  <si>
    <r>
      <t>Despesas Financeiras </t>
    </r>
    <r>
      <rPr>
        <b/>
        <sz val="11"/>
        <color theme="1"/>
        <rFont val="Calibri"/>
        <family val="2"/>
      </rPr>
      <t>(DF)</t>
    </r>
  </si>
  <si>
    <t>Lucro (L)</t>
  </si>
  <si>
    <t>Tributos (Impostos)</t>
  </si>
  <si>
    <t>C.1</t>
  </si>
  <si>
    <t>Tributos Federais (especificar)</t>
  </si>
  <si>
    <t>C.1.1</t>
  </si>
  <si>
    <t>PIS</t>
  </si>
  <si>
    <t>C.1.2</t>
  </si>
  <si>
    <t>COFINS</t>
  </si>
  <si>
    <t>C.2</t>
  </si>
  <si>
    <t>Tributos Estaduais (especificar)</t>
  </si>
  <si>
    <t>C.3</t>
  </si>
  <si>
    <t>Tributos Municipais (especificar)</t>
  </si>
  <si>
    <t>C.3.1</t>
  </si>
  <si>
    <t>ISSQN</t>
  </si>
  <si>
    <t>C.4</t>
  </si>
  <si>
    <t>Outros Tributos (especificar)</t>
  </si>
  <si>
    <r>
      <t>Total Tributos </t>
    </r>
    <r>
      <rPr>
        <b/>
        <sz val="11"/>
        <color theme="1"/>
        <rFont val="Calibri"/>
        <family val="2"/>
      </rPr>
      <t>(I)</t>
    </r>
  </si>
  <si>
    <t>Fórmula do BDI:</t>
  </si>
  <si>
    <t>Anexo II – B</t>
  </si>
  <si>
    <t>Quadro-resumo do Custo por empregado – (Valor por empregado)</t>
  </si>
  <si>
    <t>Mão-de-Obra vinculada à execução contratual (valor por empregado)</t>
  </si>
  <si>
    <t>(R$)</t>
  </si>
  <si>
    <t>Módulo 1 - Composição da Remuneração</t>
  </si>
  <si>
    <t>Módulo 2 - Benefícios Mensais e Diários</t>
  </si>
  <si>
    <t>Módulo 3 - Insumos Diversos (uniformes, materiais, equipamentos e outros).</t>
  </si>
  <si>
    <t>Subtotal (A + B + C + D):</t>
  </si>
  <si>
    <t>Módulo 5 - Custos Indiretos, Tributos e Lucro</t>
  </si>
  <si>
    <t>VALOR TOTAL POR EMPREGADO:</t>
  </si>
  <si>
    <t>ANEXO XII-2</t>
  </si>
  <si>
    <t>QUADRO-RESUMO UNIFORMES</t>
  </si>
  <si>
    <t>UNIFORMES POR EMPREGADO (EXCETO ENGENHEIRO)</t>
  </si>
  <si>
    <t>Nº ITEM</t>
  </si>
  <si>
    <t>DESCRIÇÃO</t>
  </si>
  <si>
    <t>UNID.</t>
  </si>
  <si>
    <t>DISTRIBUIÇÃO</t>
  </si>
  <si>
    <t>(A)</t>
  </si>
  <si>
    <t>(B)</t>
  </si>
  <si>
    <t>(C=A*B)</t>
  </si>
  <si>
    <t>(D=C/12)</t>
  </si>
  <si>
    <t>QTDE ANUAL</t>
  </si>
  <si>
    <t>VALOR UNITÁRIO</t>
  </si>
  <si>
    <t>CUSTO ANUAL (R$)</t>
  </si>
  <si>
    <t>CUSTO MENSAL (R$)</t>
  </si>
  <si>
    <t>02 peças a cada 06 meses</t>
  </si>
  <si>
    <t>Camiseta ou Camisa com emblema da empresa</t>
  </si>
  <si>
    <t>Jaleco mangas longas, brim pesado 100% algodão com emblema da empresa</t>
  </si>
  <si>
    <t>Sapato ou botina com sola de borracha, de acordo com a categoria profissional</t>
  </si>
  <si>
    <t>PAR</t>
  </si>
  <si>
    <t>02 pares a cada 06 meses</t>
  </si>
  <si>
    <t>Meia</t>
  </si>
  <si>
    <t>04 pares a cada 06 meses</t>
  </si>
  <si>
    <t>TOTAL POR EMPREGADO</t>
  </si>
  <si>
    <t>Nº DE EMPREGADOS</t>
  </si>
  <si>
    <t>ANEXO XII-3 QUADRO-RESUMO EPI´S</t>
  </si>
  <si>
    <t>EPI´S POR EMPREGADO (EXCETO ENGENHEIRO, AUXILIAR ADMINISTRATIVO) – 11 empregados</t>
  </si>
  <si>
    <t>( C )</t>
  </si>
  <si>
    <t>D = A X B X C</t>
  </si>
  <si>
    <t>QTDE POR EMPREGADO</t>
  </si>
  <si>
    <t>CUSTO UNITÁRIO (R$)</t>
  </si>
  <si>
    <t>COEFICIENTE</t>
  </si>
  <si>
    <t>CUSTO MENSAL UNITÁRIO</t>
  </si>
  <si>
    <t>LUVA RASPA DE COURO, CANO CURTO (PUNHO *7* CM)</t>
  </si>
  <si>
    <t>BOTA DE SEGURANÇA COM BIQUEIRA DE AÇO E COLARINHO ACOLCHOADO</t>
  </si>
  <si>
    <t>CAPA PARA CHUVA EM PVC COM FORRO DE POLIÉSTER, COM CAPUZ (AMARELA OU AZUL)</t>
  </si>
  <si>
    <t>CAPACETE DE SEGURANÇA ABA FRONTAL COM SUSPENSÃO DE POLIETILENO, SEM JUGULAR (CLASSE B)</t>
  </si>
  <si>
    <t>PROTETOR AUDITIVO TIPO PLUG DE INSERÇÃO COM CORDÃO, ATENUAÇÃO SUPERIOR A 15 DB</t>
  </si>
  <si>
    <t>CINTURÃO DE SEGURANÇA TIPO PARAQUEDISTA, FIVELA EM AÇO, AJUSTE NO SUSPENSÁRIO, CINTURA E PERNAS</t>
  </si>
  <si>
    <t>ÓCULOS DE SEGURANÇA CONTRA IMPACTOS COM LENTE INCOLOR, ARMAÇÃO NYLON, COM PROTEÇÃO UVA E UVB</t>
  </si>
  <si>
    <t>TOTAL MENSAL POR EMPREGADO</t>
  </si>
  <si>
    <t>ANEXO XII-4 QUADRO-RESUMO DO VALOR MENSAL E ANUAL DOS SERVIÇOS</t>
  </si>
  <si>
    <t>CATEGORIA</t>
  </si>
  <si>
    <t>QTDE. DE POSTOS</t>
  </si>
  <si>
    <t>QTDE. DE EMPREGADOS POR POSTO</t>
  </si>
  <si>
    <t>TOTAL DE EMPREGADOS</t>
  </si>
  <si>
    <t>VALOR MENSAL TOTAL</t>
  </si>
  <si>
    <t>VALOR ANUAL TOTAL</t>
  </si>
  <si>
    <t>(C)</t>
  </si>
  <si>
    <t>(D) = (B X C)</t>
  </si>
  <si>
    <t>(E)</t>
  </si>
  <si>
    <t>(F) = (E X D)</t>
  </si>
  <si>
    <t>(G) = (12 X F)</t>
  </si>
  <si>
    <t>ENGENHEIRO RESPONSÁVEL</t>
  </si>
  <si>
    <t>AUXILIAR ADMINISTRATIVO</t>
  </si>
  <si>
    <t>ENCARREGADO GERAL</t>
  </si>
  <si>
    <t>TÉCNICO ELETRICISTA DE MANUTENÇÃO PREDIAL</t>
  </si>
  <si>
    <t>TÉCNICO EM INSTALAÇÕES HIDROSSANITÁRIAS</t>
  </si>
  <si>
    <t>TÉCNICO DE TELEFONIA EM REDE</t>
  </si>
  <si>
    <t>TÉCNICO EM REFRIGERAÇÃO</t>
  </si>
  <si>
    <t>AJUDANTE GERAL DE MANUTENÇÃO</t>
  </si>
  <si>
    <t>TOTAL</t>
  </si>
  <si>
    <t>Calça Jeans ou Sarja</t>
  </si>
  <si>
    <t>SALÁRIO</t>
  </si>
  <si>
    <t>AUXÍLIO SAÚDE</t>
  </si>
  <si>
    <t>SEGURO DE VIDA</t>
  </si>
  <si>
    <t>AUXÍLIO ODONTO</t>
  </si>
  <si>
    <t>CCT</t>
  </si>
  <si>
    <t>DF000160/2019  SENGE/SINAENCO</t>
  </si>
  <si>
    <t>DF000010/2019 e TA DF000046/2019 SEAC/SINDSERVIÇOS</t>
  </si>
  <si>
    <t>Sal Base</t>
  </si>
  <si>
    <t>Insalubridade</t>
  </si>
  <si>
    <t>Periculosidade</t>
  </si>
  <si>
    <t>AUXÍLIO ALIMENT</t>
  </si>
  <si>
    <t>AUXÍLIO TRANSP</t>
  </si>
  <si>
    <t>QUADRO DE SALÁRIOS E BENEFÍCIOS</t>
  </si>
  <si>
    <t>CARGO CCT</t>
  </si>
  <si>
    <t>Engenheiro</t>
  </si>
  <si>
    <t>Auxiliar Administrativo</t>
  </si>
  <si>
    <t>Encarregado Geral</t>
  </si>
  <si>
    <t>Eletricista</t>
  </si>
  <si>
    <t>Bombeiro Hidráulico</t>
  </si>
  <si>
    <t>Ajudante</t>
  </si>
  <si>
    <t>Engenheiro Responsável</t>
  </si>
  <si>
    <t>Técnico Eletricista de Manutenção Predial</t>
  </si>
  <si>
    <t>Técnico em Instalações Hidrosanitárias</t>
  </si>
  <si>
    <t>Técnico de Telefonia em Rede</t>
  </si>
  <si>
    <t>Técnico em Refrigeração</t>
  </si>
  <si>
    <t>Ajudante Geral de Manutenção</t>
  </si>
  <si>
    <t>13º Salário (item 14 do Anexo XII da IN 05/2017 MPDG)</t>
  </si>
  <si>
    <t>Afastamento Maternidade ((1 ÷ 12 x 4) + (1,33 ÷ 12 x 4)) ÷ 12 x 0,0025 x 100 = 0,02%)</t>
  </si>
  <si>
    <t>Aviso prévio indenizado (33 ÷ 365 x 0,20 x 100 = 1,81%)</t>
  </si>
  <si>
    <t>Multa do FGTS e contribuições sociais s/aviso prévio indenizado (item 14 do Anexo XII da IN 05/2017 MPDG)</t>
  </si>
  <si>
    <t>Aviso prévio trabalhado (07 ÷ 30 ÷ 12 x 0,15 x 100 = 0,29%)</t>
  </si>
  <si>
    <t>Multa FGTS e contribuições sociais do aviso prévio trabalhado (item 14 0,75% do Anexo XII da IN 05/2017 MPDG)</t>
  </si>
  <si>
    <t>Férias e terço Adicional de férias (item 14 do Anexo XII da IN 05/2017 MPDG)</t>
  </si>
  <si>
    <t>Terço constitucional de férias e 13º salário do ferista ((3,03% + 8,33%) ÷ 12 = 0,95%)</t>
  </si>
  <si>
    <t>Ausência por doença ((07 ÷ 30 ÷ 12) x 100 = 3,88%)</t>
  </si>
  <si>
    <t>Ausências legais ((07 ÷ 30 ÷ 12) x 100 = 3,88%)</t>
  </si>
  <si>
    <t>Licença paternidade ((1 ÷ 12 x 4) + (1,33 ÷ 12 x 4)) ÷ 12 x 0,0025 x 100 =
0,02%)</t>
  </si>
  <si>
    <t>Ausência por acidente de trabalho (15 ÷ 30 ÷ 12 x 0,10 x 100 = 0,42%)</t>
  </si>
  <si>
    <t xml:space="preserve">Outros (especificar) </t>
  </si>
  <si>
    <t>Incidência do submódulo 4.1 sobre o submódulo 4.2 e sobre as alíneas A, B, C, D e E do submódulo 4.5</t>
  </si>
  <si>
    <t>Termo de Referência</t>
  </si>
  <si>
    <t>Outros (Especificar) Assistência Odontológica</t>
  </si>
  <si>
    <t>VALOR PROP POR POSTO</t>
  </si>
  <si>
    <t>ANEXO XI – ORÇAMENTO ANUAL ESTIMADO DE CUSTOS DE MÃO-DE-OBRA PARA EXECUÇÃO DOS SERVIÇOS EVENTUAIS</t>
  </si>
  <si>
    <t>ITEM</t>
  </si>
  <si>
    <t>FONTE</t>
  </si>
  <si>
    <t>CÓD SINAPI</t>
  </si>
  <si>
    <t>VALOR UNIT.</t>
  </si>
  <si>
    <t>ENC COMPL.</t>
  </si>
  <si>
    <t>VALOR UNIT. TOTAL</t>
  </si>
  <si>
    <t>BDI</t>
  </si>
  <si>
    <t>VALOR UNIT. C/ BDI</t>
  </si>
  <si>
    <t>QTDE ESTIM ANUAL</t>
  </si>
  <si>
    <t>VALOR TOTAL ANUAL COM BDI</t>
  </si>
  <si>
    <t>1.1</t>
  </si>
  <si>
    <t>Engenheiro Civil Pleno</t>
  </si>
  <si>
    <t>Hora</t>
  </si>
  <si>
    <t>SINAPI</t>
  </si>
  <si>
    <t>1.2</t>
  </si>
  <si>
    <t>Engenheiro Eletricista</t>
  </si>
  <si>
    <t>1.3</t>
  </si>
  <si>
    <r>
      <t>Engenheiro Mecânico </t>
    </r>
    <r>
      <rPr>
        <vertAlign val="superscript"/>
        <sz val="11"/>
        <color theme="1"/>
        <rFont val="Calibri"/>
        <family val="2"/>
      </rPr>
      <t>(1)</t>
    </r>
  </si>
  <si>
    <t>1.4</t>
  </si>
  <si>
    <t>Arquiteto</t>
  </si>
  <si>
    <t>1.5</t>
  </si>
  <si>
    <t>1.6</t>
  </si>
  <si>
    <t>Desenhista Detalhista com habilidade em CAD</t>
  </si>
  <si>
    <t>1.7</t>
  </si>
  <si>
    <r>
      <t>Técnico em Refrigeração</t>
    </r>
    <r>
      <rPr>
        <vertAlign val="superscript"/>
        <sz val="11"/>
        <color theme="1"/>
        <rFont val="Calibri"/>
        <family val="2"/>
      </rPr>
      <t>(2)</t>
    </r>
  </si>
  <si>
    <t>1.8</t>
  </si>
  <si>
    <r>
      <t>Técnico em Edificações com prática em orçamentação </t>
    </r>
    <r>
      <rPr>
        <vertAlign val="superscript"/>
        <sz val="11"/>
        <color theme="1"/>
        <rFont val="Calibri"/>
        <family val="2"/>
      </rPr>
      <t>(4)</t>
    </r>
  </si>
  <si>
    <t>1.9</t>
  </si>
  <si>
    <r>
      <t>Técnico em Telefonia e Rede Lógica, Incluindo Fibra Ótica </t>
    </r>
    <r>
      <rPr>
        <vertAlign val="superscript"/>
        <sz val="11"/>
        <color theme="1"/>
        <rFont val="Calibri"/>
        <family val="2"/>
      </rPr>
      <t>(2)</t>
    </r>
  </si>
  <si>
    <t>1.10</t>
  </si>
  <si>
    <r>
      <t>Auxiliar Técnico em Telefonia e Rede Lógica (cabista) </t>
    </r>
    <r>
      <rPr>
        <vertAlign val="superscript"/>
        <sz val="11"/>
        <color theme="1"/>
        <rFont val="Calibri"/>
        <family val="2"/>
      </rPr>
      <t>(3)</t>
    </r>
  </si>
  <si>
    <t>1.11</t>
  </si>
  <si>
    <r>
      <t>Técnico em Eletrônica </t>
    </r>
    <r>
      <rPr>
        <vertAlign val="superscript"/>
        <sz val="11"/>
        <color theme="1"/>
        <rFont val="Calibri"/>
        <family val="2"/>
      </rPr>
      <t>(4)</t>
    </r>
  </si>
  <si>
    <t>1.12</t>
  </si>
  <si>
    <t>Mestre de Obra</t>
  </si>
  <si>
    <t>1.13</t>
  </si>
  <si>
    <t>Gesseiro</t>
  </si>
  <si>
    <t>1.14</t>
  </si>
  <si>
    <t>Marceneiro com habilidade em montagem de divisórias</t>
  </si>
  <si>
    <t>1.15</t>
  </si>
  <si>
    <t>Serralheiro com habilidade em vidraçaria</t>
  </si>
  <si>
    <t>1.16</t>
  </si>
  <si>
    <t>Pedreiro</t>
  </si>
  <si>
    <t>1.17</t>
  </si>
  <si>
    <t>Pintor</t>
  </si>
  <si>
    <t>1.18</t>
  </si>
  <si>
    <t>Servente de pedreiro</t>
  </si>
  <si>
    <t>1.19</t>
  </si>
  <si>
    <t>Operador de máquinas e equipamentos</t>
  </si>
  <si>
    <t>1.20</t>
  </si>
  <si>
    <t>1.21</t>
  </si>
  <si>
    <t>1.22</t>
  </si>
  <si>
    <t>Ajudante de Eletricista</t>
  </si>
  <si>
    <t>1.23</t>
  </si>
  <si>
    <t>Ajudante Geral</t>
  </si>
  <si>
    <t>TOTAL ANUAL</t>
  </si>
  <si>
    <t>TOTAL MENSAL</t>
  </si>
  <si>
    <t>ANEXO XIV - PLANILHA LICITANTE - PLANILHA DE CUSTOS PARA MATERIAIS, EQUIPAMENTOS E FERRAMENTAL BÁSICOS</t>
  </si>
  <si>
    <t>QTD</t>
  </si>
  <si>
    <t>VALOR TOTAL</t>
  </si>
  <si>
    <t>Alavanca</t>
  </si>
  <si>
    <t>Alicate bico chato</t>
  </si>
  <si>
    <t>Alicate bico torto com mola</t>
  </si>
  <si>
    <t>Alicate cortador, descascador e desencapador de fio</t>
  </si>
  <si>
    <t>Alicate crimpador RJ11 e RJ45 com trava de catraca - rede e telefonia.</t>
  </si>
  <si>
    <t>Alicate de pressão 10</t>
  </si>
  <si>
    <t>Alicate para prensar terminais p/ fios e cabos</t>
  </si>
  <si>
    <t>Alicate para terminais coaxial catracado RG59,58,62,6.</t>
  </si>
  <si>
    <t>Alicate rebitador manual</t>
  </si>
  <si>
    <t>Alicate torques</t>
  </si>
  <si>
    <t>Alicate universal 8”</t>
  </si>
  <si>
    <t>Alicate volt-amperímetro (fluke).</t>
  </si>
  <si>
    <t>Alicates bico de papagaio</t>
  </si>
  <si>
    <t>Almotolia</t>
  </si>
  <si>
    <t>Arco de serra manual</t>
  </si>
  <si>
    <t>Bomba tipo “sapo” Altura Manométrica Máxima: 65m (Elevação), Saída 1 = 25mm</t>
  </si>
  <si>
    <t>Broca de aço rápido (jogo) 1 a 13mm 25 peças</t>
  </si>
  <si>
    <t>Broxa para pintor</t>
  </si>
  <si>
    <t>Câmera Termográfica</t>
  </si>
  <si>
    <t>Carrinho de mão</t>
  </si>
  <si>
    <t>Cavador reto</t>
  </si>
  <si>
    <t>Cavalete em madeira</t>
  </si>
  <si>
    <t>Certificador de Cabo UTP Fluke</t>
  </si>
  <si>
    <t>Cinturão de ferramentas</t>
  </si>
  <si>
    <t>Chave B.L.I enroladeira para telefonia.</t>
  </si>
  <si>
    <t>Chave catraca (cachimbo)</t>
  </si>
  <si>
    <t>Chave cortador de tubo manual</t>
  </si>
  <si>
    <t>Chave Inglesa 24"</t>
  </si>
  <si>
    <t>Chave inglesa 4"</t>
  </si>
  <si>
    <t>Chave Inglesa 6"</t>
  </si>
  <si>
    <t>Chave Philips 1/8 x 3</t>
  </si>
  <si>
    <t>Chave Philips 3/16 x 4</t>
  </si>
  <si>
    <t>Chave Philips ¼ x 5”</t>
  </si>
  <si>
    <t>Chave Philips 3/16 x 3”</t>
  </si>
  <si>
    <t>Chaves de grifo n° 18</t>
  </si>
  <si>
    <t>Chaves de grifo n° 24</t>
  </si>
  <si>
    <t>Chaves de grifo n° 36</t>
  </si>
  <si>
    <t>Chaves de grifo n° 48</t>
  </si>
  <si>
    <t>Colher de pedreiro</t>
  </si>
  <si>
    <t>Compressor</t>
  </si>
  <si>
    <t>Conjunto de maçarico para corte e solda oxi-acetileno</t>
  </si>
  <si>
    <t>Decibelímetro digital (equitherm)</t>
  </si>
  <si>
    <t>Desempenadeira de alumínio para aplicação de rejunte</t>
  </si>
  <si>
    <t>Desentupidor de esgotos, pias, ralos e banheiras</t>
  </si>
  <si>
    <t>Discos de corte</t>
  </si>
  <si>
    <t>Enxada</t>
  </si>
  <si>
    <t>Escada de alumínio de 11 degraus</t>
  </si>
  <si>
    <t>Escada dupla</t>
  </si>
  <si>
    <t>Escada elástica</t>
  </si>
  <si>
    <t>Espátula</t>
  </si>
  <si>
    <t>Esquadro</t>
  </si>
  <si>
    <t>Estilete</t>
  </si>
  <si>
    <t>Ferro de soda</t>
  </si>
  <si>
    <t>Formões (jogo)</t>
  </si>
  <si>
    <t>Furadeira de bancada</t>
  </si>
  <si>
    <t>Garra Jacaré Grande</t>
  </si>
  <si>
    <t>Guia (condutor de cabos)</t>
  </si>
  <si>
    <t>Jogo de chave ALLEN 1,5mm à 10mm.</t>
  </si>
  <si>
    <t>Jogo de chaves combinadas 6 à 32mm.</t>
  </si>
  <si>
    <t>Jogo de chaves de fenda/ 6 peças</t>
  </si>
  <si>
    <t>Jogo de chaves Tork reta de T4 à T30.</t>
  </si>
  <si>
    <t>Jogo de Soquetes Sextavados 1/2 Profissional (Aço cromo vanádio temperado-Encaixe de 1/2" 20 Soquetes Sextavados (mm): 8 à 32mm)</t>
  </si>
  <si>
    <t>Jogo para refrigeração e ar condicionado contendo: (01 Bomba de Vácuo - 7 CFM - Simples Estágio,01 Manifold Refrigeração E Ar Condicionado R22, r134, r404, 01 Flangeador Excêntrico catracado Suryha, 01 Cortador de tubos - 1/8" até 1.1/8",01 Mini Cortador de Tubos – 1/8” até 5/8”, 01 alargadores de tubos,01 Escareador de tubos,01 Kit com 4 molas nos tamanhos: 1/2 – ¼ - 3/4 – 3/8 – 3/16”, 1/4", 5/16” e 3/8”,01 Pente de aletas (alumínio ou plástico).</t>
  </si>
  <si>
    <t>Lanterna Portátil</t>
  </si>
  <si>
    <t>Lima</t>
  </si>
  <si>
    <t>Linha p/ pedreiro</t>
  </si>
  <si>
    <t>Lixadeira elétrica</t>
  </si>
  <si>
    <t>Localizador de cabos de rede (UTP 4 pares) e de cabos de telefonia.</t>
  </si>
  <si>
    <t>Luvas p/ eletricista de 500V classe 00 tipos 2</t>
  </si>
  <si>
    <t>Luxímetro</t>
  </si>
  <si>
    <t>Macaco hidráulico</t>
  </si>
  <si>
    <t>Maçarico a gás combustível</t>
  </si>
  <si>
    <t>Maleta para ferramentas com divisórias (43x33x15cm)</t>
  </si>
  <si>
    <t>Jogo de abrir rosca (macho e tarraxa)</t>
  </si>
  <si>
    <t>Mangueira de nível</t>
  </si>
  <si>
    <t>Mangueira p/ água com esguichos</t>
  </si>
  <si>
    <t>Manômetro</t>
  </si>
  <si>
    <t>Máquina de furar elétrica</t>
  </si>
  <si>
    <t>Máquina de solda mig/mag.</t>
  </si>
  <si>
    <t>Desentupidor manual (10 metros)</t>
  </si>
  <si>
    <t>Marreta</t>
  </si>
  <si>
    <t>Martelo de borracha</t>
  </si>
  <si>
    <t>Martelo unha</t>
  </si>
  <si>
    <t>Máscara protetora de poeira</t>
  </si>
  <si>
    <t>Máscara protetora de solda</t>
  </si>
  <si>
    <t>Megômetro para teste de isolação de motores e circuitos eletrônicos (minipa)</t>
  </si>
  <si>
    <t>Moto esmeril de bancada</t>
  </si>
  <si>
    <t>Nível A Laser Feixe Horizontal E Vertical Com Duas Bolhas</t>
  </si>
  <si>
    <t>Pá</t>
  </si>
  <si>
    <t>Parafusadeira velocidade variável 1/4'' 700watts.</t>
  </si>
  <si>
    <t>Pé-de-cabra (80 cm)</t>
  </si>
  <si>
    <t>Peneira</t>
  </si>
  <si>
    <t>Picareta</t>
  </si>
  <si>
    <t>Pincel para retoque</t>
  </si>
  <si>
    <t>Pistola de silicone</t>
  </si>
  <si>
    <t>Plaina elétrica</t>
  </si>
  <si>
    <t>Ponteiro 10”</t>
  </si>
  <si>
    <t>Prumo</t>
  </si>
  <si>
    <t>Psicômetro Umidade Relativa: 0 ~ 100rh, Leitura Em ºC E ºF</t>
  </si>
  <si>
    <t>Punch Down para inserção em terminais de rede RJ45.</t>
  </si>
  <si>
    <t>Rádio portátil talkabout</t>
  </si>
  <si>
    <t>Riscador de cerâmica</t>
  </si>
  <si>
    <t>Riscador de fórmica</t>
  </si>
  <si>
    <t>Rolo p/ pintura</t>
  </si>
  <si>
    <t>Rotuladora com etiquetas.</t>
  </si>
  <si>
    <t>Saca polia</t>
  </si>
  <si>
    <t>Serra circular elétrica</t>
  </si>
  <si>
    <t>Serra elétrica tico-tico</t>
  </si>
  <si>
    <t>Serracopo com adaptador</t>
  </si>
  <si>
    <t>Serrote</t>
  </si>
  <si>
    <t>Suporte para ferro de solda</t>
  </si>
  <si>
    <t>Talhadeira</t>
  </si>
  <si>
    <t>Termômetro Digital MINIPA c/ mira lazer.</t>
  </si>
  <si>
    <t>Tesoura industrial</t>
  </si>
  <si>
    <t>Testador de cabo de rede p/ RJ11 e RJ45.</t>
  </si>
  <si>
    <t>Detector de tensão (minipa)</t>
  </si>
  <si>
    <t>Torno de bancada n. º 6</t>
  </si>
  <si>
    <t>Torno de bancada n.º.3</t>
  </si>
  <si>
    <t>Trena</t>
  </si>
  <si>
    <t>Ventosa para vidros</t>
  </si>
  <si>
    <t>R$</t>
  </si>
  <si>
    <t>Manutenção equipamentos (gastos mensais) - Adotado 0,5% a.m. (o coeficiente adotado foi 6x10⁻⁵, com base no TCPO - Ed. PINI, para equipamentos de pequeno porte (~HP), com utilização, em média de 83 h/mês)</t>
  </si>
  <si>
    <t>Depreciação de equipamentos (gasto mensal) - Adotado 8 anos e residual de 20% **</t>
  </si>
  <si>
    <t>Total mensal</t>
  </si>
  <si>
    <t>Quantidade de funcionários</t>
  </si>
  <si>
    <t>Total mensal por funcionário</t>
  </si>
  <si>
    <t>ANEXO XV - PLANILHA LICITANTE - PLANILHA DE CUSTOS PARA PEÇAS, MATERIAIS E EQUIPAMENTOS NÃO BÁSICO</t>
  </si>
  <si>
    <t>UNID</t>
  </si>
  <si>
    <t>REFERÊNCIA MERCADO</t>
  </si>
  <si>
    <t>CÓDIGO</t>
  </si>
  <si>
    <t>PREÇO UNIT.</t>
  </si>
  <si>
    <t>PREÇO + BDI</t>
  </si>
  <si>
    <t>TOTAL ANUAL (R$)</t>
  </si>
  <si>
    <t>ABRAÇADEIRA EM AÇO PARA AMARRAÇÃO DE ELETRODUTOS, TIPO  COPO 1'</t>
  </si>
  <si>
    <t>UND</t>
  </si>
  <si>
    <t>ABRAÇADEIRA EM AÇO PARA AMARRAÇÃO DE ELETRODUTOS, TIPO  COPO 1/2'</t>
  </si>
  <si>
    <t>ABRAÇADEIRA EM AÇO PARA AMARRAÇÃO DE ELETRODUTOS, TIPO  COPO 1´.1/2'</t>
  </si>
  <si>
    <t>ABRAÇADEIRA EM AÇO PARA AMARRAÇÃO DE ELETRODUTOS, TIPO  COPO 3/4'</t>
  </si>
  <si>
    <t>ADAPTADOR PVC SOLDÁVEL CURTO COM BOLSA E ROSCA, 60 MM X 2", PARA ÁGUA FRIA</t>
  </si>
  <si>
    <t>ANTENA DIGITAL EXTERNA</t>
  </si>
  <si>
    <t>PÇ</t>
  </si>
  <si>
    <t>ANTENA DIGITAL INTERNA</t>
  </si>
  <si>
    <t>AREIA FINA - POSTO JAZIDA</t>
  </si>
  <si>
    <t>M³</t>
  </si>
  <si>
    <t>AREIA GROSSA - POSTO JAZIDA</t>
  </si>
  <si>
    <t>ARGAMASSA COLANTE AC-II</t>
  </si>
  <si>
    <t>KG</t>
  </si>
  <si>
    <t>ARGAMASSA COLANTE AC-III</t>
  </si>
  <si>
    <t>ARGAMASSA COLANTE INTERNA</t>
  </si>
  <si>
    <t>ARRUELA  EM AÇO GALVANIZADO, 1/4</t>
  </si>
  <si>
    <t>ARRUELA QUADRADA EM AÇO GALVANIZADO, DIMENSÃO = 38 MM, ESPESSURA = 3MM</t>
  </si>
  <si>
    <t>ACENTO PLUS  BACIA SANITÁRIA</t>
  </si>
  <si>
    <t>ASSENTO SANITÁRIO DE PLASTICO, TIPO CONVENCIONAL</t>
  </si>
  <si>
    <t>CONJ</t>
  </si>
  <si>
    <t>BACIA SANITÁRIA (VASO) COM CAIXA ACOPLADA, DE LOUCA BRANCA</t>
  </si>
  <si>
    <t>BACIA SANITÁRIA (VASO) CONVENCIONAL  DE LOUCA BRANCA</t>
  </si>
  <si>
    <t>BACIA SANITÁRIA (VASO) CONVENCIONAL PARA PCD SEM FURO FRONTAL, DE LOUCA</t>
  </si>
  <si>
    <t>BARRA DE APOIO RETA, EM AÇO INOX POLIDO, COMPRIMENTO 60CM,</t>
  </si>
  <si>
    <t>BARRA DE APOIO RETA, EM AÇO INOX POLIDO, COMPRIMENTO 80CM,</t>
  </si>
  <si>
    <t>BARRA DE FERRO RETANGULAR, BARRA CHATA (QUALQUER DIMENSÃO)</t>
  </si>
  <si>
    <t>BARRA</t>
  </si>
  <si>
    <t>BARRA DE FERRO RETANGULAR, BARRA CHATA, 1 1/2" X 1/4" (L X E), 1,89 KG/M</t>
  </si>
  <si>
    <t>BARRA DE FERRO RETANGULAR, BARRA CHATA, 1" X 3/16" (L X E), 1,73 KG/M</t>
  </si>
  <si>
    <t>BARRA DE FERRO RETANGULAR, BARRA CHATA, 2" X 1/2" (L X E), 5,06 KG/M</t>
  </si>
  <si>
    <t>BARRA DE FERRO RETANGULAR, BARRA CHATA, 3/8" X 1 1/2" (L X E), 2,84 KG/M</t>
  </si>
  <si>
    <t>BASE PARA RELE COM SUPORTE METÁLICO</t>
  </si>
  <si>
    <t>BOX RETO 1''</t>
  </si>
  <si>
    <t>BOX RETO 1.1/2</t>
  </si>
  <si>
    <t>BOX RETO 2''</t>
  </si>
  <si>
    <t>BOX RETO 3/4</t>
  </si>
  <si>
    <t>CABO DE COBRE, FLEXÍVEL, CLASSE 4 OU 5, CONDUTOR, 450/750 V, SEÇÃO NOMINAL        4 MM</t>
  </si>
  <si>
    <t>MT</t>
  </si>
  <si>
    <t>CABO DE COBRE, FLEXÍVEL, CLASSE 4 OU 5, CONDUTOR, 450/750 V, SEÇÃO NOMINAL    2,5 MM²</t>
  </si>
  <si>
    <t>CABO DE COBRE, FLEXÍVEL, CLASSE 4 OU 5, ISOLAÇÃO EM PVC/A, ANTICHAMA  185 MM²</t>
  </si>
  <si>
    <t>CABO DE COBRE, FLEXÍVEL, CLASSE 4 OU 5, ISOLAÇÃO EM PVC/A, ANTICHAMA  NOMINAL 35MM</t>
  </si>
  <si>
    <t>CABO DE COBRE, FLEXÍVEL, CLASSE 4 OU 5, ISOLAÇÃO EM PVC/A, ANTICHAMA 1,5MM</t>
  </si>
  <si>
    <t>CABO DE COBRE, FLEXÍVEL, CLASSE 4 OU 5, ISOLAÇÃO EM PVC/A, ANTICHAMA BWF-  6MM</t>
  </si>
  <si>
    <t>CABO DE COBRE, FLEXÍVEL, CLASSE 4 OU 5, ISOLAÇÃO EM PVC/A, ANTICHAMA BWF-B, 16MM</t>
  </si>
  <si>
    <t>CABO DE COBRE, FLEXÍVEL, CLASSE 4 OU 5, ISOLAÇÃO EM PVC/A, ANTICHAMA BWF-B,10MM</t>
  </si>
  <si>
    <t>CABO DE COBRE, FLEXÍVEL, CLASSE 4 OU 5, ISOLAÇÃO EM PVC/A, ANTICHAMA NOMINAL 25MM</t>
  </si>
  <si>
    <t>CABO DE COBRE, FLEXÍVEL, CLASSE 4 OU 5, ISOLAÇÃO EM PVC/A, ANTICHAMA SEÇÃO NOMINAL 50MM</t>
  </si>
  <si>
    <t>CABO DE COBRE, FLEXÍVEL, CLASSE 4 OU 5, ISOLAÇÃO EM PVC/A, ANTICHAMA SEÇÃO NOMINAL 70MM</t>
  </si>
  <si>
    <t>CABO DE COBRE, FLEXÍVEL, CLASSE 4 OU 5, ISOLAÇÃO PVC/A, ANTICHAMA SEÇÃO NOMINAL 240 MM²</t>
  </si>
  <si>
    <t>CABO DE PAR TRANCADO UTP, 4 PARES, CATEGORIA 6 E</t>
  </si>
  <si>
    <t>CABO FLEXÍVEL PVC 750 V, 2 CONDUTORES DE 1,5 MM²</t>
  </si>
  <si>
    <t>CABO FLEXÍVEL PVC 750 V, 2 CONDUTORES DE 2,5 MM²</t>
  </si>
  <si>
    <t>CABO FLEXÍVEL PVC 750 V, 3 CONDUTORES DE 10,0 MM²</t>
  </si>
  <si>
    <t>CABO FLEXÍVEL PVC 750 V, 3 CONDUTORES DE 2,5 MM²</t>
  </si>
  <si>
    <t>CABO FLEXÍVEL PVC 750 V, 3 CONDUTORES DE 4,0 MM²</t>
  </si>
  <si>
    <t>CABO HDMI  1,5 MT</t>
  </si>
  <si>
    <t>CABO HDMI  10  MT</t>
  </si>
  <si>
    <t>CABO HDMI  15 MT</t>
  </si>
  <si>
    <t>CABO HDMI  20 MT</t>
  </si>
  <si>
    <t>CABO HDMI  4  MT</t>
  </si>
  <si>
    <t>CAIXA DE GORDURA EM PVC, DIÂMETRO MINIMO 300 MM, DIÂMETRO DE SAÍDA 100 MM,</t>
  </si>
  <si>
    <t>CAIXA DE INCÊNDIO/ABRIGO PARA MANGUEIRA, DE EMBUTIR/INTERNA, COM 90 X 60 X 17 CM, UN 235,44 EM CHAPA DE AÇO, PORTA COM VENTILAÇÃO, VISOR COM A INSCRIÇÃO "INCÊNDIO", SUPORTE/CESTA INTERNA PARA A MANGUEIRA, PINTURA ELETROSTÁTICA VERMELHA</t>
  </si>
  <si>
    <t>CAIXA DE PASSAGEM METÁLICA DE SOBREPOR COM TAMPA PARAFUSADA, DIMENSÕES 25 X</t>
  </si>
  <si>
    <t>CAL HIDRATADA PARA PINTURA</t>
  </si>
  <si>
    <t>CANTONEIRA AÇO ABAS IGUAIS (QUALQUER BITOLA), ESPESSURA ENTRE 1/8" E 1/4"</t>
  </si>
  <si>
    <t>CANTONEIRA ALUMÍNIO ABAS IGUAIS 2 ", E = 1/8 "</t>
  </si>
  <si>
    <t>CANTONEIRA FERRO GALVANIZADO DE ABAS IGUAIS, 2" X 3/8" (L X E), 6,9 KG/M</t>
  </si>
  <si>
    <t>CAP PVC, ROSCÁVEL, 3", ÁGUA FRIA PREDIAL</t>
  </si>
  <si>
    <t>CAP PVC, SERIE R, DN 150 MM, PARA ESGOTO PREDIAL</t>
  </si>
  <si>
    <t>CAP PVC, SOLDÁVEL, DN 100 MM, SERIE NORMAL, PARA ESGOTO PREDIAL</t>
  </si>
  <si>
    <t>CAP PVC, SOLDÁVEL, DN 50 MM, SERIE NORMAL, PARA ESGOTO PREDIAL</t>
  </si>
  <si>
    <t>CAPA PARA RJ 45</t>
  </si>
  <si>
    <t>CHAPA DE AÇO GALVANIZADA BITOLA GSG 14, E = 1,95 MM (15,60 KG/M²)</t>
  </si>
  <si>
    <t>CHAPA</t>
  </si>
  <si>
    <t>CHAPA DE AÇO GALVANIZADA BITOLA GSG 16, E = 1,55 MM (12,40 KG/M²)</t>
  </si>
  <si>
    <t>CHAPA DE AÇO GALVANIZADA BITOLA GSG 18, E = 1,25 MM (10,00 KG/M²)</t>
  </si>
  <si>
    <t>CHAPA DE AÇO GALVANIZADA BITOLA GSG 24, E = 0,65 MM (5,20 KG/M²)</t>
  </si>
  <si>
    <t>CHAPA DE AÇO GROSSA, ASTM A36, E = 1 " (25,40 MM) 199,18 KG/M²</t>
  </si>
  <si>
    <t>CHUMBADOR DE AÇO, DIÂMETRO 1/2", COMPRIMENTO 75 MM</t>
  </si>
  <si>
    <t>CHUMBADOR, DIÂMETRO 1/4" COM PARAFUSO 1/4" X 40 MM</t>
  </si>
  <si>
    <t>CHUVEIRO COMUM EM PLASTICO BRANCO, COM CANO, 3 TEMPERATURAS, 5500 W (110/220</t>
  </si>
  <si>
    <t>CIMENTO PORTLAND COMPOSTO CP II-32 (SACO DE 50 KG)</t>
  </si>
  <si>
    <t>SC50KG</t>
  </si>
  <si>
    <t>CONDULETE DE ALUMÍNIO TIPO LR, PARA ELETRODUTO ROSCÁVEL DE 1 1/2", COM TAMPA</t>
  </si>
  <si>
    <t>CONDULETE DE ALUMÍNIO TIPO UNIVERSAL , PARA ELETRODUTO  DE 3/4", COM TAMPA</t>
  </si>
  <si>
    <t>CONECTOR FÊMEA  RJ 45 CAT 6E</t>
  </si>
  <si>
    <t>CONECTOR FÊMEA RJ - 45, CATEGORIA 6</t>
  </si>
  <si>
    <t>CONECTOR MACHO RJ - 45, CATEGORIA 6</t>
  </si>
  <si>
    <t>COTOVELO 45 GRAUS DE FERRO GALVANIZADO, COM ROSCA BSP, DE 2 1/2"</t>
  </si>
  <si>
    <t>CUBA AÇO INOX (AISI 304) DE EMBUTIR COM VÁLVULA DE 3 1/2 ", DE *56 X 33 X 12* CM</t>
  </si>
  <si>
    <t>DISJUNTOR DE MEDIA TENSÃO 13.8 KV</t>
  </si>
  <si>
    <t>DISJUNTOR MONO MOD DIN     10 A</t>
  </si>
  <si>
    <t>DISJUNTOR MONO MOD DIN     16 A</t>
  </si>
  <si>
    <t>DISJUNTOR MONO MOD DIN     20 A</t>
  </si>
  <si>
    <t>DISJUNTOR MONO MOD DIN     25 A</t>
  </si>
  <si>
    <t>DISJUNTOR MONO MOD DIN     32 A</t>
  </si>
  <si>
    <t>DISJUNTOR MONO MOD DIN     50 A</t>
  </si>
  <si>
    <t>DISJUNTOR TERMOMAGNÉTICO TRIPOLAR 3 X 250 A/ICC - 25 KA</t>
  </si>
  <si>
    <t>DISJUNTOR TIPO NEMA, BIPOLAR 60 ATE 100A, TENSÃO MÁXIMA 415 V</t>
  </si>
  <si>
    <t>DISJUNTOR TRIFÁSICO  MOD DIN     100 A</t>
  </si>
  <si>
    <t>DISJUNTOR TRIFÁSICO  MOD DIN     125 A</t>
  </si>
  <si>
    <t>DISJUNTOR TRIFÁSICO  MOD DIN     150 A</t>
  </si>
  <si>
    <t>DISJUNTOR TRIFÁSICO  MOD DIN     250 A</t>
  </si>
  <si>
    <t>DISJUNTOR TRIFÁSICO  MOD DIN     32 A</t>
  </si>
  <si>
    <t>DISJUNTOR TRIFÁSICO  MOD DIN     63 A</t>
  </si>
  <si>
    <t>DOBRADIÇA EM AÇO/FERRO, 4" X 3", E= 2,2 A 3,0 MM, COM ANEL, CROMADO OU</t>
  </si>
  <si>
    <t>DOBRADIÇA EM LATÃO, 4" X 3", E= 2,2 A 3,0 MM, COM ANEL, TAMPA BOLA, COM PARAFUSOS</t>
  </si>
  <si>
    <t>DUCHA HIGIÊNICA PLASTICA COM REGISTRO METÁLICO 1/2 "</t>
  </si>
  <si>
    <t>ELETROCALHA PERFURADA 3000X100X50</t>
  </si>
  <si>
    <t>ELETROCALHA PERFURADA 3000X200X50</t>
  </si>
  <si>
    <t>ELETROCALHA PERFURADA 3000X300X50</t>
  </si>
  <si>
    <t>ELETRODUTO EM AÇO GALVANIZADO ELETROLÍTICO, LEVE, DIÂMETRO 1'' PAREDE</t>
  </si>
  <si>
    <t>ELETRODUTO EM AÇO GALVANIZADO ELETROLÍTICO, LEVE, DIÂMETRO 1.1/2'' PAREDE</t>
  </si>
  <si>
    <t>ELETRODUTO EM AÇO GALVANIZADO ELETROLÍTICO, LEVE, DIÂMETRO 2'' PAREDE</t>
  </si>
  <si>
    <t>ELETRODUTO EM AÇO GALVANIZADO ELETROLÍTICO, LEVE, DIÂMETRO 3/4", PAREDE</t>
  </si>
  <si>
    <t>ELETRODUTO FLEXÍVEL, EM AÇO GALVANIZADO, REVESTIDO EXTERNAMENTE COM    (3"),</t>
  </si>
  <si>
    <t>ELETRODUTO FLEXÍVEL, EM AÇO GALVANIZADO, REVESTIDO EXTERNAMENTE COM PVC   (1"),</t>
  </si>
  <si>
    <t>ELETRODUTO FLEXÍVEL, EM AÇO GALVANIZADO, REVESTIDO EXTERNAMENTE COM PVC  3/4</t>
  </si>
  <si>
    <t>ELETRODUTO FLEXÍVEL, EM AÇO GALVANIZADO, REVESTIDO EXTERNAMENTE COM PVC (2"),</t>
  </si>
  <si>
    <t>ELETRODUTO PVC FLEXÍVEL CORRUGADO, COR AMARELA, DE 1'</t>
  </si>
  <si>
    <t>ELETRODUTO PVC FLEXÍVEL CORRUGADO, COR AMARELA, DE 3/4 MM</t>
  </si>
  <si>
    <t>EMENDA SIMPLES ELETROCALHA</t>
  </si>
  <si>
    <t>ESPELHO / PLACA CEGA 4" X 2", PARA INSTALAÇÃO DE TOMADAS E INTERRUPTORES</t>
  </si>
  <si>
    <t>ESPELHO / PLACA DE 1 POSTO 4" X 2", PARA INSTALAÇÃO DE TOMADAS E INTERRUPTORES</t>
  </si>
  <si>
    <t>ESPELHO / PLACA DE 2 POSTOS 4" X 2", PARA INSTALAÇÃO DE TOMADAS E INTERRUPTORES</t>
  </si>
  <si>
    <t>ESPELHO / PLACA DE 3 POSTOS 4" X 2", PARA INSTALAÇÃO DE TOMADAS E INTERRUPTORES</t>
  </si>
  <si>
    <t>ESPELHO / PLACA DE 6 POSTOS 4" X 4", PARA INSTALAÇÃO DE TOMADAS E INTERRUPTORES</t>
  </si>
  <si>
    <t>ESPUMA EXPANSIVA DE POLIURETANO, APLICAÇÃO MANUAL - 500 ML</t>
  </si>
  <si>
    <t>FECHADURA DE EMBUTIR PARA PORTA EXTERNA / ENTRADA, MAQUINA 40 MM, COM CILINDRO, MAÇANETA ALAVANCA E ESPELHO EM METAL CROMADO - NÍVEL SEGURANÇA</t>
  </si>
  <si>
    <t>FIBRA ÓPTICA 4 VIAS</t>
  </si>
  <si>
    <t>FITA 12 MM PARA ROTULADORA</t>
  </si>
  <si>
    <t>FITA ADESIVA ASFÁLTICA ALUMINIZADA MULTIUSO, L = 10 CM, ROLO DE 10 M</t>
  </si>
  <si>
    <t>FITA DUPLA FACE SILICONE 20MM</t>
  </si>
  <si>
    <t>ROLO</t>
  </si>
  <si>
    <t>FIXADOR DE CAL (SACHE 150 ML)</t>
  </si>
  <si>
    <t>FORRO DE FIBRA MINERAL EM PLACAS DE 625 X 625 MM, E = 15 MM, BORDA RETA M²</t>
  </si>
  <si>
    <t>PLACA</t>
  </si>
  <si>
    <t>FUNDO ANTICORROSIVO PARA METAIS FERROSOS (ZARCÃO)</t>
  </si>
  <si>
    <t>L</t>
  </si>
  <si>
    <t>FUSÃO  DE FIBRA ÓPTICA</t>
  </si>
  <si>
    <t>GRANITO PARA BANCADA, POLIDO, TIPO ANDORINHA/ QUARTZ/ CASTELO/ CORUMBA OU </t>
  </si>
  <si>
    <t>M²</t>
  </si>
  <si>
    <t>GRANITO POLIDO  AMARELO</t>
  </si>
  <si>
    <t>GRANITO POLIDO  BRANCO</t>
  </si>
  <si>
    <t>GRANITO POLIDO  CINZA ANDORINHA</t>
  </si>
  <si>
    <t>GRANITO POLIDO  GREEN</t>
  </si>
  <si>
    <t>GRANITO POLIDO  MARROM</t>
  </si>
  <si>
    <t>GRANITO POLIDO  PRETO</t>
  </si>
  <si>
    <t>HIDROJATEAMENTO</t>
  </si>
  <si>
    <t>IMPERMEABILIZANTE INCOLOR PARA TRATAMENTO DE FACHADAS E TELHAS, BASE</t>
  </si>
  <si>
    <t>INTERRUPTOR INTERMEDIÁRIO 10 A, 250 V (APENAS MÓDULO</t>
  </si>
  <si>
    <t>INTERRUPTOR INTERMEDIÁRIO 10 A, 250 V (APENAS MÓDULO)</t>
  </si>
  <si>
    <t>INTERRUPTOR PARALELO + TOMADA 2P+T 10A, 250V, CONJUNTO MONTADO PARA EMBUTIR</t>
  </si>
  <si>
    <t>INTERRUPTOR PARALELO 10A, 250V (APENAS MÓDULO)</t>
  </si>
  <si>
    <t>INTERRUPTOR SIMPLES 10A, 250V (APENAS MÓDULO)</t>
  </si>
  <si>
    <t>JOELHO 90 GRAUS, ROSCA FÊMEA TERMINAL, METÁLICO, PARA CONEXÃO COM ANEL</t>
  </si>
  <si>
    <t>JOELHO PVC, SOLDÁVEL COM ROSCA, 90 GRAUS, 25 MM X 1/2", PARA ÁGUA FRIA PREDIAL</t>
  </si>
  <si>
    <t>JOELHO PVC, SOLDÁVEL, 90 GRAUS, 60 MM, PARA ÁGUA FRIA PREDIAL</t>
  </si>
  <si>
    <t>JOELHO PVC, SOLDÁVEL, PB, 45 GRAUS, DN 75 MM, PARA ESGOTO PREDIAL</t>
  </si>
  <si>
    <t>JUNÇÃO DUPLA, PVC SOLDÁVEL, DN 100 X 100 X 100 MM , SERIE NORMAL PARA ESGOTO</t>
  </si>
  <si>
    <t>LAMPADA FLUORESCENTE COMPACTA 2U BRANCA 15 W, BASE E27 (127/220 V)</t>
  </si>
  <si>
    <t>LAMPADA FLUORESCENTE COMPACTA 2U/3U BRANCA 9/10 W, BASE E27 (127/220 V)</t>
  </si>
  <si>
    <t>LAMPADA FLUORESCENTE COMPACTA 3U BRANCA 20 W, BASE E27 (127/220 V)</t>
  </si>
  <si>
    <t>LAMPADA FLUORESCENTE ESPIRAL BRANCA 45 W, BASE E27 (127/220 V)</t>
  </si>
  <si>
    <t>LAMPADA FLUORESCENTE TUBULAR T8 DE 16/18 W, BIVOLT</t>
  </si>
  <si>
    <t>LAMPADA LED 10 W BIVOLT BRANCA, FORMATO TRADICIONAL (BASE E27)</t>
  </si>
  <si>
    <t>LAMPADA LED TIPO DICROICA BIVOLT, LUZ BRANCA, 5 W (BASE GU10)</t>
  </si>
  <si>
    <t>LAMPADA LED TUBULAR BIVOLT 18/20 W, BASE G13</t>
  </si>
  <si>
    <t>LAMPADA LED TUBULAR BIVOLT 9/10 W, BASE G13</t>
  </si>
  <si>
    <t>LAVATÓRIO/CUBA DE EMBUTIR OVAL LOUCA COR SEM LADRÃO *50 X 35* CM</t>
  </si>
  <si>
    <t>LAVATÓRIO/CUBA DE SOBREPOR RETANGULAR LOUCA BRANCA COM LADRÃO *52 X 45* CM</t>
  </si>
  <si>
    <t>LONA PLASTICA, PRETA, LARGURA 8 M, E= 150 MICRA</t>
  </si>
  <si>
    <t>LUMINÁRIA DE EMBUTIR EM CHAPA DE AÇO PARA 2 LAMPADAS FLUORESCENTES DE 40W</t>
  </si>
  <si>
    <t>LUMINÁRIA DE EMBUTIR EM CHAPA DE AÇO PARA 4 LAMPADAS FLUORESCENTES DE 20W</t>
  </si>
  <si>
    <t>LUMINÁRIA DE EMERGÊNCIA 30 LEDS, POTENCIA 2 W, BATERIA DE LITIO, AUTONOMIA DE 6</t>
  </si>
  <si>
    <t>LUMINÁRIA DE SOBREPOR  EM CHAPA DE AÇO PARA 2 LAMPADAS FLUORESCENTES DE 40W</t>
  </si>
  <si>
    <t>LUMINÁRIA HERMÉTICA IP-65 PARA 2 DUAS LAMPADAS DE 28/32/36/40</t>
  </si>
  <si>
    <t>LUMINÁRIA LED REFLETOR RETANGULAR BIVOLT, LUZ BRANCA, 50 W</t>
  </si>
  <si>
    <t>LUMINÁRIA SUPER LED PRA POSTE PADRÃO PUBLICA</t>
  </si>
  <si>
    <t>LUVA DE FERRO GALVANIZADO, COM ROSCA BSP, DE 2 1/2"</t>
  </si>
  <si>
    <t>LUVA DE FERRO GALVANIZADO, COM ROSCA BSP, DE 2"</t>
  </si>
  <si>
    <t>LUVA DE REDUÇÃO, PVC, SOLDÁVEL, 50 X 25 MM, PARA ÁGUA FRIA PREDIAL</t>
  </si>
  <si>
    <t>LUVA PVC SOLDÁVEL, 60 MM, PARA ÁGUA FRIA PREDIAL</t>
  </si>
  <si>
    <t>LUVA SIMPLES, PVC, SOLDÁVEL, DN 75 MM, SERIE NORMAL, PARA ESGOTO PREDIAL</t>
  </si>
  <si>
    <t>MANTA ASFÁLTICA ELASTOMÉRICA EM POLIÉSTER ALUMINIZADA 3 MM, TIPO III, CLASSE</t>
  </si>
  <si>
    <t>MANTA LIQUIDA DE BASE ASFÁLTICA MODIFICADA COM A ADIÇÃO DE ELASTOMEROS</t>
  </si>
  <si>
    <t>MANTA LIQUIDA DE BASE ASFÁLTICA MODIFICADA COM A ADIÇÃO DE ELASTOMEROS DILUÍDOS EM SOLVENTE ORGÂNICO, APLICAÇÃO A FRIO (MEMBRANA IMPERMEABILIZANTE</t>
  </si>
  <si>
    <t>MÁRMORE  BRANCO / COLORIDO</t>
  </si>
  <si>
    <t>MASSA CORRIDA PVA PARA PAREDES INTERNAS</t>
  </si>
  <si>
    <t>LT18L</t>
  </si>
  <si>
    <t>MASSA PLASTICA PARA MÁRMORE/GRANITO</t>
  </si>
  <si>
    <t>METALOM 20X20 CHPA 16</t>
  </si>
  <si>
    <t>METALOM 30X20 CHPA 16</t>
  </si>
  <si>
    <t>METALOM 30X40 CHPA 16</t>
  </si>
  <si>
    <t>MOLA AÉREA FECHA PORTA, PARA PORTAS COM LARGURA ACIMA DE 110 CM</t>
  </si>
  <si>
    <t>MOLA AÉREA FECHA PORTA, PARA PORTAS COM LARGURA ATE 95 CM</t>
  </si>
  <si>
    <t>NIPLE DE FERRO GALVANIZADO, COM ROSCA BSP, DE 2 1/2"</t>
  </si>
  <si>
    <t>NIPLE DE FERRO GALVANIZADO, COM ROSCA BSP, DE 2"</t>
  </si>
  <si>
    <t>ORGANIZADOR DE CABO ASPIRAL</t>
  </si>
  <si>
    <t>CAIXA</t>
  </si>
  <si>
    <t>ORGANIZADOR DE CABO UTP</t>
  </si>
  <si>
    <t>PAINEL LED 30X30</t>
  </si>
  <si>
    <t>PARAFUSO DRY WALL, EM AÇO FOSFATIZADO, CABEÇA TROMBETA E PONTA BROCA (TB), UN 0,08 COMPRIMENTO 25 M</t>
  </si>
  <si>
    <t>CAIXA 500</t>
  </si>
  <si>
    <t>PARAFUSO NIQUELADO COM ACABAMENTO CROMADO PARA FIXAR PECA SANITÁRIA PORCA CEGA, ARRUELA E BUCHA DE NYLON TAMANHO S-10</t>
  </si>
  <si>
    <t>PARAFUSO ROSCA SOBERBA ZINCADO CABEÇA CHATA FENDA SIMPLES 3,2 X 20 MM (3/4 ")</t>
  </si>
  <si>
    <t>PARAFUSO ROSCA SOBERBA ZINCADO CABEÇA CHATA FENDA SIMPLES 3,5 X 25 MM (1 ")</t>
  </si>
  <si>
    <t>PARAFUSO ROSCA SOBERBA ZINCADO CABEÇA CHATA FENDA SIMPLES 3,8 X 30 MM (1.1/4</t>
  </si>
  <si>
    <t>PARAFUSO ZINCADO ROSCA SOBERBA, CABEÇA SEXTAVADA, 5/16 " X 200 MM,</t>
  </si>
  <si>
    <t>PARAFUSO ZINCADO, AUTOBROCANTE, FLANGEADO, 4,2 X 19"</t>
  </si>
  <si>
    <t>PARAFUSO ZINCADO, SEXTAVADO, COM ROSCA INTEIRA, DIÂMETRO 1/4", COMPRIMENTO 1/2"</t>
  </si>
  <si>
    <t>PASTILHA CERÂMICA/PORCELANA, REVEST INT/EXT E PISCINA, CORES QUENTES *5 X 5* CM</t>
  </si>
  <si>
    <t>M 2</t>
  </si>
  <si>
    <t>PASTILHA CERÂMICA/PORCELANA, REVEST INT/EXT E PISCINA, CORES QUENTES, *2,5 X 2,5</t>
  </si>
  <si>
    <t>PASTILHA DE VIDRO PIGMENTADA *2,0 X 2,0* CM, NACIONAL, PARA REVESTIMENTO M²INTERNO/EXTERNO E PISCINA, BRANCA OU CORES FRIAS, ESPESSURA MAIOR OU IGUAL A 5</t>
  </si>
  <si>
    <t>PATCH CORD, CATEGORIA 6, EXTENSÃO DE 1,50 M</t>
  </si>
  <si>
    <t>PATCH PANEL, 24 PORTAS, CATEGORIA 6, COM RACKS DE 19" E 2 U DE ALTURA</t>
  </si>
  <si>
    <t>PATCH PANEL, 48 PORTAS, CATEGORIA 6, COM RACKS DE 19" E 2 U DE ALTURA</t>
  </si>
  <si>
    <t>PEDRA BRITADA N. 0, OU PEDRISCO (4,8 A 9,5 MM) POSTO PEDREIRA</t>
  </si>
  <si>
    <t>PELÍCULA G20</t>
  </si>
  <si>
    <t>PENDURAL OU REGULADOR, COM MOLA, EM AÇO GALVANIZADO, PARA PERFIL TIPO T</t>
  </si>
  <si>
    <t>PERFIL "I" DE AÇO LAMINADO, "I" 102 X 12,7</t>
  </si>
  <si>
    <t>PERFIL "U" ENRIJECIDO DE AÇO GALVANIZADO, DOBRADO, 200 X 75 X 25 MM, E = 3,75 MM</t>
  </si>
  <si>
    <t>PERFIL CANALETA, FORMATO C, EM AÇO ZINCADO, PARA ESTRUTURA FORRO DRYWALL,</t>
  </si>
  <si>
    <t>PERFIL TABICA ABERTA, PERFURADA, FORMATO Z, EM AÇO GALVANIZADO NATURAL, M 3,67 LARGURA APROXIMADA 40 MM, PARA ESTRUTURA FORRO DRYW</t>
  </si>
  <si>
    <t>PINO FÊMEA</t>
  </si>
  <si>
    <t>PINO MACHO</t>
  </si>
  <si>
    <t>PISO EM PORCELANATO RETIFICADO EXTRA, FORMATO MENOR OU IGUAL A 61X61</t>
  </si>
  <si>
    <t>PLACA / CHAPA DE GESSO ACARTONADO, ACABAMENTO VINÍLICO</t>
  </si>
  <si>
    <t>PLACA DE FIBRA MINERAL PARA FORRO, DE 1250 X 625 MM, E = 15 MM, BORDA RETA, COM</t>
  </si>
  <si>
    <t>PORCA ZINCADA, SEXTAVADA, DIÂMETRO 1/4"</t>
  </si>
  <si>
    <t>PRIMER PARA MANTA ASFÁLTICA A BASE DE ASFALTO MODIFICADO DILUÍDO EM SOLVENTE</t>
  </si>
  <si>
    <t>RALO FOFO COM REQUADRO, QUADRADO 300 X 300 MM</t>
  </si>
  <si>
    <t>REDUTOR TIPO THINNER PARA ACABAMENTO</t>
  </si>
  <si>
    <t>REGISTRO DE ESFERA, PVC, COM VOLANTE, VS, SOLDÁVEL, DN 60 MM, COM CORPO</t>
  </si>
  <si>
    <t>REGISTRO GAVETA BRUTO EM LATÃO FORJADO, BITOLA 1 " (</t>
  </si>
  <si>
    <t>REGISTRO GAVETA BRUTO EM LATÃO FORJADO, BITOLA 1.1/2 "</t>
  </si>
  <si>
    <t>REGISTRO GAVETA COM ACABAMENTO E CANOPLA CROMADOS, SIMPLES, BITOLA 3/4 " (REF</t>
  </si>
  <si>
    <t>REGISTRO PRESSÃO BRUTO EM LATÃO FORJADO, BITOLA 1/2</t>
  </si>
  <si>
    <t>REGISTRO PRESSÃO BRUTO EM LATÃO FORJADO, BITOLA 3/4</t>
  </si>
  <si>
    <t>REGISTRO PRESSÃO COM ACABAMENTO E CANOPLA CROMADA, SIMPLES, BITOLA 1/2</t>
  </si>
  <si>
    <t>REGISTRO PRESSÃO COM ACABAMENTO E CANOPLA CROMADA, SIMPLES, BITOLA 3/4</t>
  </si>
  <si>
    <t>REJUNTE BRANCO, CIMENTÍCIO</t>
  </si>
  <si>
    <t>REJUNTE COLORIDO, CIMENTÍCIO</t>
  </si>
  <si>
    <t>REJUNTE EPOXI BRANCO</t>
  </si>
  <si>
    <t>REJUNTE EPOXI COR</t>
  </si>
  <si>
    <t>RELE FOTOELETRICO INTERNO E EXTERNO BIVOLT 1000 W, DE CONECTOR, SEM BASE</t>
  </si>
  <si>
    <t>REVESTIMENTO DE PAREDE EM GRANILITE, MARMORITE OU GRANITINA COLORIDO - ESP</t>
  </si>
  <si>
    <t>REVESTIMENTO EM CERÂMICA ESMALTADA EXTRA, PEI MAIOR OU IGUAL 4, FORMATO MAIOR</t>
  </si>
  <si>
    <t>REVESTIMENTO EPOXI DE ALTA RESISTÊNCIA QUÍMICA, ISENTO DE SOLVENTES, BICOMPONENTE</t>
  </si>
  <si>
    <t>RODAPÉ DE BORRACHA LISO, H = 70 MM, E = *2* MM, PARA ARGAMASSA, PRETO</t>
  </si>
  <si>
    <t>M</t>
  </si>
  <si>
    <t>RODAPÉ DE MADEIRA MACICA CUMARU/IPE CHAMPANHE OU EQUIVALENTE DA REGIÃO</t>
  </si>
  <si>
    <t>RODAPÉ PLANO PARA PISO VINÍLICO, H = 5 CM</t>
  </si>
  <si>
    <t>ROLDANA CONCOVA DUPLA, EM CHAPA DE AÇO, ROLAMENTO INTERNO BLINDADO DE AÇO</t>
  </si>
  <si>
    <t>SELANTE TIPO VEDA CALHA PARA METAL E FIBROCIMENTO</t>
  </si>
  <si>
    <t>SENSOR DE PRESENÇA BIVOLT DE PAREDE SEM FOTOCÉLULA PARA QUALQUER TIPO DE</t>
  </si>
  <si>
    <t>SERVIÇO DE HIDROJATEAMENTO M</t>
  </si>
  <si>
    <t>SIFÃO PLASTICO TIPO COPO PARA TANQUE, 1.1/4 X 1.1/2 "</t>
  </si>
  <si>
    <t>SILICONE ACÉTICO USO GERAL INCOLOR 280 G</t>
  </si>
  <si>
    <t>SOLVENTE DILUENTE A BASE DE AGUARRÁS</t>
  </si>
  <si>
    <t>SOQUETE DE BAQUELITE BASE E27, PARA LAMPADAS</t>
  </si>
  <si>
    <t>SOQUETE DE PORCELANA BASE E27, FIXO DE TETO, PARA LAMPADAS</t>
  </si>
  <si>
    <t>SPLITER HDMI 1X2</t>
  </si>
  <si>
    <t>SPLITER HDMI 1X3</t>
  </si>
  <si>
    <t>SUPORTE DE FIXAÇÃO PARA ESPELHO / PLACA 4" X 2", PARA 3 MÓDULOS, PARA</t>
  </si>
  <si>
    <t>SUPORTE DE FIXAÇÃO PARA ESPELHO / PLACA 4" X 4", PARA 6 MÓDULOS, PARA INSTALAÇÃO UN 2,13 DE TOMADAS E INTERRUPTORES (SOMENTE SUPORTE)</t>
  </si>
  <si>
    <t>SUPORTE DE TV 84''</t>
  </si>
  <si>
    <t>TAMPA CEGA EM PVC PARA CONDULETE 4 X 2"</t>
  </si>
  <si>
    <t>TAMPA PARA CONDULETE, EM PVC, COM 2 MÓDULOS RJ</t>
  </si>
  <si>
    <t>TE SOLDÁVEL, PVC, 90 GRAUS, 60 MM, PARA ÁGUA FRIA PREDIAL (NBR 5648)</t>
  </si>
  <si>
    <t>TELA DE ARAME GALV QUADRANGULAR / LOSANGULAR, FIO 4,19 MM (8 BWG), MALHA 5 X 5</t>
  </si>
  <si>
    <t>TELHA DE FIBROCIMENTO ONDULADA E = 8 MM, DE 1,83 X 1,10 M (SEM AMIANTO)</t>
  </si>
  <si>
    <t>TELHA DE FIBROCIMENTO ONDULADA E = 8 MM, DE 2,44 X 1,10 M (SEM AMIANTO</t>
  </si>
  <si>
    <t>TERMINAL METÁLICO A PRESSÃO PARA 1 CABO DE 185 MM², COM 1 FURO DE FIXAÇÃO</t>
  </si>
  <si>
    <t>TERMINAL METÁLICO A PRESSÃO PARA 1 CABO DE 240 MM², COM 1 FURO DE FIXAÇÃO</t>
  </si>
  <si>
    <t>TEXTURA DE PAREDE 18 LT</t>
  </si>
  <si>
    <t>TIJOLO CERÂMICO 6  FUROS, 19X19X10</t>
  </si>
  <si>
    <t>TIJOLO MACICO APARENTE</t>
  </si>
  <si>
    <t>TINTA A BASE DE RESINA ACRÍLICA, PARA SINALIZAÇÃO HORIZONTAL VIÁRIA (NBR 11862) </t>
  </si>
  <si>
    <t>TINTA A ÓLEO BRILHANTE PARA MADEIRA E METAIS</t>
  </si>
  <si>
    <t>GL</t>
  </si>
  <si>
    <t>TINTA ACRÍLICA PARA CERÂMICA</t>
  </si>
  <si>
    <t>TINTA ACRÍLICA PREMIUM PARA PISO</t>
  </si>
  <si>
    <t>TINTA ACRÍLICA PREMIUM, COR BRANCO FOSCO</t>
  </si>
  <si>
    <t>TINTA ASFÁLTICA IMPERMEABILIZANTE DISPERSA EM ÁGUA, PARA MATERIAIS CIMENTÍCIOS</t>
  </si>
  <si>
    <t>TINTA BORRACHA CLORADA, ACABAMENTO SEMIBRILHO, BRANCA L</t>
  </si>
  <si>
    <t>TINTA EPOXI PREMIUM, BRANCA</t>
  </si>
  <si>
    <t>TINTA ESMALTE SINTÉTICO GRAFITE COM PROTEÇÃO PARA METAIS FERROSOS</t>
  </si>
  <si>
    <t>TINTA ESMALTE SINTÉTICO PREMIUM BRILHANTE GL</t>
  </si>
  <si>
    <t>TINTA LATEX ACRÍLICA STANDARD, COR BRANCA</t>
  </si>
  <si>
    <t>TINTA LATEX PVA STANDARD, COR BRANCA L</t>
  </si>
  <si>
    <t>TINTA PROTETORA SUPERFÍCIE METÁLICA ALUMÍNIO L</t>
  </si>
  <si>
    <t>TOMADA 2P+T 10A</t>
  </si>
  <si>
    <t>TOMADA 2P+T 10A, 250V (APENAS MÓDULO)</t>
  </si>
  <si>
    <t>TOMADA 2P+T 10A, 250V, CONJUNTO MONTADO PARA SOBREPOR 4" X 2" (CAIXA + MÓDULO)</t>
  </si>
  <si>
    <t>TOMADA 2P+T 20A, 250V (APENAS MÓDULO)</t>
  </si>
  <si>
    <t>TOMADA PARA ANTENA DE TV, CABO COAXIAL DE 9 MM, CONJUNTO MONTADO PARA</t>
  </si>
  <si>
    <t>TOMADA RJ45, 8 FIOS, CAT 6E  FÊMEA</t>
  </si>
  <si>
    <t>TOMADA RJ45, 8 FIOS, CAT 6E (APENAS MÓDULO</t>
  </si>
  <si>
    <t>TORNEIRA CROMADA COM BICO PARA JARDIM/TANQUE 1/2 " OU 3/4 " (REF 1153)</t>
  </si>
  <si>
    <t>TORNEIRA CROMADA DE MESA PARA COZINHA BICA MÓVEL COM AREJADOR 1/2 " OU 3/4</t>
  </si>
  <si>
    <t>TORNEIRA CROMADA DE MESA PARA LAVATÓRIO COM SENSOR DE PRESENÇA</t>
  </si>
  <si>
    <t>TORNEIRA CROMADA DE MESA PARA LAVATÓRIO TEMPORIZADA PRESSÃO BICA BAIXA</t>
  </si>
  <si>
    <t>TORNEIRA CROMADA DE MESA PARA LAVATÓRIO, BICA ALTA</t>
  </si>
  <si>
    <t>TORNEIRA CROMADA DE MESA PARA LAVATÓRIO, PADRÃO POPULAR, 1/2 " OU 3/4 "</t>
  </si>
  <si>
    <t>TORNEIRA CROMADA DE PAREDE LONGA PARA LAVATÓRIO</t>
  </si>
  <si>
    <t>TORNEIRA CROMADA DE PAREDE PARA COZINHA COM AREJADOR 1/2 " OU 3/4 "</t>
  </si>
  <si>
    <t>TUBO AÇO GALVANIZADO COM COSTURA, CLASSE LEVE, DN 50 MM ( 2"), E = 3,00 MM, *4,40</t>
  </si>
  <si>
    <t>TUBO AÇO GALVANIZADO COM COSTURA, CLASSE LEVE, DN 65 MM ( 2 1/2"), E = 3,35 MM, *</t>
  </si>
  <si>
    <t>TUBO AÇO PRETO SEM COSTURA 2", E= *3,91* MM, SCHEDULE 40, *5,43* KG/M</t>
  </si>
  <si>
    <t>TUBO COLETOR DE ESGOTO PVC, JEI, DN 100 MM</t>
  </si>
  <si>
    <t>TUBO COLETOR DE ESGOTO PVC, JEI, DN 200 MM</t>
  </si>
  <si>
    <t>TUBO COLETOR DE ESGOTO PVC, JEI, DN 40MM</t>
  </si>
  <si>
    <t>TUBO COLETOR DE ESGOTO PVC, JEI, DN 50 MM</t>
  </si>
  <si>
    <t>TUBO CPVC, SOLDÁVEL, 22 MM, ÁGUA QUENTE PREDIAL</t>
  </si>
  <si>
    <t>TUBO CPVC, SOLDÁVEL, 28MM, ÁGUA QUENTE PREDIAL</t>
  </si>
  <si>
    <t>TUBO CPVC, SOLDÁVEL, 42 MM, ÁGUA QUENTE PREDIAL</t>
  </si>
  <si>
    <t>TUBO CPVC, SOLDÁVEL, 542 MM, ÁGUA QUENTE PREDIAL</t>
  </si>
  <si>
    <t>TUBO CPVC, SOLDÁVEL, 73 MM, ÁGUA QUENTE PREDIAL</t>
  </si>
  <si>
    <t>TUBO DE COBRE CLASSE "A", DN = 1 " (28 MM), PARA INSTALAÇÕES DE MEDIA PRESSÃO</t>
  </si>
  <si>
    <t>TUBO DE COBRE CLASSE "A", DN = 1 1/2 " (42 MM), PARA INSTALAÇÕES DE MEDIA PRESSÃO</t>
  </si>
  <si>
    <t>TUBO DE COBRE CLASSE "A", DN = 1 1/4 " (35 MM), PARA INSTALAÇÕES DE MEDIA PRESSÃO</t>
  </si>
  <si>
    <t>TUBO DE COBRE CLASSE "A", DN = 1/2 " (15 MM), PARA INSTALAÇÕES DE MEDIA PRESSÃO</t>
  </si>
  <si>
    <t>TUBO DE COBRE CLASSE "A", DN = 3/4 " (22 MM), PARA INSTALAÇÕES DE MEDIA PRESSÃO</t>
  </si>
  <si>
    <t>TUBO DE COBRE FLEXÍVEL, D = 1/2 ", E = 0,79 MM, PARA AR-CONDICIONADO/ INSTALAÇÕES</t>
  </si>
  <si>
    <t>TUBO DE COBRE FLEXÍVEL, D = 1/4 ", E = 0,79 MM, PARA AR-CONDICIONADO/ INSTALAÇÕES</t>
  </si>
  <si>
    <t>TUBO PVC SERIE NORMAL, DN 100 MM, PARA ESGOTO PREDIAL (NBR 5688)</t>
  </si>
  <si>
    <t>TUBO PVC SERIE NORMAL, DN 150 MM, PARA ESGOTO PREDIAL (NBR 5688)</t>
  </si>
  <si>
    <t>TUBO PVC SERIE NORMAL, DN 40 MM, PARA ESGOTO PREDIAL (NBR 5688)</t>
  </si>
  <si>
    <t>TUBO PVC, PBV, SERIE R, DN 75 MM, PARA ESGOTO OU ÁGUAS PLUVIAIS PREDIAL</t>
  </si>
  <si>
    <t>TUBO PVC, SOLDÁVEL, DN 20 MM, ÁGUA FRIA (NBR-5648)</t>
  </si>
  <si>
    <t>TUBO PVC, SOLDÁVEL, DN 25MM, ÁGUA FRIA (NBR-5648)</t>
  </si>
  <si>
    <t>TUBO PVC, SOLDÁVEL, DN 32MM, ÁGUA FRIA (NBR-5648)</t>
  </si>
  <si>
    <t>TUBO PVC, SOLDÁVEL, DN 40 MM, ÁGUA FRIA (NBR-5648)</t>
  </si>
  <si>
    <t>TUBO PVC, SOLDÁVEL, DN 50 MM, ÁGUA FRIA (NBR-5648)</t>
  </si>
  <si>
    <t>TUBO PVC, SOLDÁVEL, DN 60 MM, ÁGUA FRIA (NBR-5648)</t>
  </si>
  <si>
    <t>TUBO PVC, SOLDÁVEL, DN 750 MM, ÁGUA FRIA (NBR-5648)</t>
  </si>
  <si>
    <t>UNIÃO COM FLANGE PPR, DN 40 MM, PARA ÁGUA QUENTE PREDIAL</t>
  </si>
  <si>
    <t>VEDA CALHA</t>
  </si>
  <si>
    <t>VIDRO LISO FUME E = 6MM</t>
  </si>
  <si>
    <t>VIDRO LISO INCOLOR  = 10 MM</t>
  </si>
  <si>
    <t>VIDRO LISO INCOLOR  = 4 MM</t>
  </si>
  <si>
    <t>VIDRO LISO INCOLOR  =6 MM</t>
  </si>
  <si>
    <t>VIDRO LISO INCOLOR  =8 MM</t>
  </si>
  <si>
    <t>ANEXO XVI - PLANILHA LICITANTE – QUADRO RESUMO DO VALOR GLOBAL DOS SERVIÇOS E MATERIAIS</t>
  </si>
  <si>
    <t>MÃO-DE-OBRA PARA OS SERVIÇOS CONTÍNUOS</t>
  </si>
  <si>
    <t>Mão-de-Obra Permanente (transportado do anexo XII)</t>
  </si>
  <si>
    <t>VALOR MENSAL DOS SERVIÇOS CONTÍNUOS</t>
  </si>
  <si>
    <t>VALOR ANUAL DOS SERVIÇOS CONTÍNUOS (B X 12)</t>
  </si>
  <si>
    <t>MÃO-DE-OBRA PARA OS SERVIÇOS EVENTUAIS</t>
  </si>
  <si>
    <t>Mão-de-Obra Eventual (transportado do anexo XIII)</t>
  </si>
  <si>
    <t>VALOR MENSAL DA MÃO-DE-OBRA PARA OS SERVIÇOS EVENTUAIS</t>
  </si>
  <si>
    <t>VALOR ANUAL DA MÃO-DE-OBRA PARA OS SERVIÇOS EVENTUAIS (E x 12)</t>
  </si>
  <si>
    <t>PEÇAS E MATERIAIS NÃO BÁSICOS</t>
  </si>
  <si>
    <t>Materiais Não Básicos (transportado do anexo XV)</t>
  </si>
  <si>
    <t>VALOR MENSAL DOS MATERIAIS NÃO BÁSICOS</t>
  </si>
  <si>
    <t>VALOR ANUAL DOS MATERIAIS NÃO BÁSICOS (H x 12)</t>
  </si>
  <si>
    <t>SOFTWARE DE GERENCIAMENTO DE MANUTENÇÃO</t>
  </si>
  <si>
    <t>J</t>
  </si>
  <si>
    <t>Fornecimento e Manutenção do Software de Gerenciamento de Manutenção</t>
  </si>
  <si>
    <t>K</t>
  </si>
  <si>
    <t>VALOR MENSAL</t>
  </si>
  <si>
    <t>VALOR ANUAL</t>
  </si>
  <si>
    <t>VALOR GLOBAL MENSAL DOS SERVIÇOS/MATERIAIS  (B + E + H + K)</t>
  </si>
  <si>
    <t>N</t>
  </si>
  <si>
    <t>VALOR GLOBAL ANUAL DOS SERVIÇOS/MATERIAIS (C + F + I +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</si>
</sst>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\ #,##0.00;\-&quot;R$&quot;\ #,##0.00"/>
    <numFmt numFmtId="164" formatCode="_-&quot;R$&quot;* #,##0.00_-;\-&quot;R$&quot;* #,##0.00_-;_-&quot;R$&quot;* &quot;-&quot;??_-;_-@_-"/>
    <numFmt numFmtId="165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1"/>
      <name val="Calibri"/>
      <family val="2"/>
    </font>
    <font>
      <b/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164" fontId="5" fillId="0" borderId="9" xfId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9" fontId="4" fillId="0" borderId="14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righ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5" fontId="5" fillId="0" borderId="9" xfId="0" applyNumberFormat="1" applyFont="1" applyBorder="1" applyAlignment="1">
      <alignment horizontal="right" vertical="center" wrapText="1"/>
    </xf>
    <xf numFmtId="165" fontId="4" fillId="0" borderId="9" xfId="1" applyNumberFormat="1" applyFont="1" applyBorder="1" applyAlignment="1">
      <alignment horizontal="right" vertical="center" wrapText="1"/>
    </xf>
    <xf numFmtId="165" fontId="5" fillId="0" borderId="8" xfId="0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0" fontId="5" fillId="0" borderId="9" xfId="0" applyNumberFormat="1" applyFont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right" vertical="center" wrapText="1"/>
    </xf>
    <xf numFmtId="165" fontId="4" fillId="0" borderId="12" xfId="1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0" fontId="5" fillId="0" borderId="10" xfId="0" applyNumberFormat="1" applyFont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10" fontId="4" fillId="0" borderId="9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right" vertical="center" wrapText="1"/>
    </xf>
    <xf numFmtId="10" fontId="4" fillId="0" borderId="9" xfId="1" applyNumberFormat="1" applyFont="1" applyBorder="1" applyAlignment="1">
      <alignment horizontal="center" vertical="center" wrapText="1"/>
    </xf>
    <xf numFmtId="10" fontId="5" fillId="0" borderId="12" xfId="0" applyNumberFormat="1" applyFont="1" applyBorder="1" applyAlignment="1">
      <alignment horizontal="center" vertical="center" wrapText="1"/>
    </xf>
    <xf numFmtId="7" fontId="5" fillId="0" borderId="12" xfId="0" applyNumberFormat="1" applyFont="1" applyBorder="1" applyAlignment="1">
      <alignment horizontal="right" vertical="center" wrapText="1"/>
    </xf>
    <xf numFmtId="7" fontId="4" fillId="0" borderId="12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0" fontId="0" fillId="0" borderId="0" xfId="0" applyNumberFormat="1" applyAlignment="1">
      <alignment vertical="center"/>
    </xf>
    <xf numFmtId="0" fontId="8" fillId="0" borderId="12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7" fontId="0" fillId="0" borderId="0" xfId="0" applyNumberFormat="1" applyAlignment="1">
      <alignment vertical="center"/>
    </xf>
    <xf numFmtId="165" fontId="5" fillId="0" borderId="10" xfId="1" applyNumberFormat="1" applyFont="1" applyBorder="1" applyAlignment="1">
      <alignment horizontal="right" vertical="center" wrapText="1"/>
    </xf>
    <xf numFmtId="165" fontId="4" fillId="0" borderId="8" xfId="0" applyNumberFormat="1" applyFont="1" applyBorder="1" applyAlignment="1">
      <alignment horizontal="right" vertical="center" wrapText="1"/>
    </xf>
    <xf numFmtId="165" fontId="4" fillId="0" borderId="12" xfId="0" applyNumberFormat="1" applyFont="1" applyBorder="1" applyAlignment="1">
      <alignment vertical="center" wrapText="1"/>
    </xf>
    <xf numFmtId="10" fontId="4" fillId="0" borderId="2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165" fontId="5" fillId="0" borderId="11" xfId="0" applyNumberFormat="1" applyFont="1" applyBorder="1" applyAlignment="1">
      <alignment vertical="center" wrapText="1"/>
    </xf>
    <xf numFmtId="165" fontId="5" fillId="0" borderId="11" xfId="0" applyNumberFormat="1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vertical="center" wrapText="1"/>
    </xf>
    <xf numFmtId="165" fontId="5" fillId="0" borderId="11" xfId="0" applyNumberFormat="1" applyFont="1" applyFill="1" applyBorder="1" applyAlignment="1">
      <alignment vertical="center" wrapText="1"/>
    </xf>
    <xf numFmtId="165" fontId="10" fillId="0" borderId="11" xfId="0" applyNumberFormat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65" fontId="0" fillId="0" borderId="0" xfId="1" applyNumberFormat="1" applyFont="1" applyAlignment="1">
      <alignment horizontal="right" vertical="center"/>
    </xf>
    <xf numFmtId="0" fontId="12" fillId="0" borderId="0" xfId="0" applyFont="1" applyAlignment="1">
      <alignment horizontal="justify" vertical="center" wrapText="1"/>
    </xf>
    <xf numFmtId="0" fontId="7" fillId="0" borderId="9" xfId="0" applyFont="1" applyBorder="1" applyAlignment="1">
      <alignment horizontal="center" vertical="center" wrapText="1"/>
    </xf>
    <xf numFmtId="165" fontId="7" fillId="0" borderId="9" xfId="1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5" fontId="6" fillId="0" borderId="9" xfId="1" applyNumberFormat="1" applyFont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165" fontId="6" fillId="0" borderId="9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6" fillId="0" borderId="10" xfId="0" applyFont="1" applyBorder="1" applyAlignment="1">
      <alignment horizontal="center" vertical="center" wrapText="1"/>
    </xf>
    <xf numFmtId="165" fontId="6" fillId="0" borderId="10" xfId="1" applyNumberFormat="1" applyFont="1" applyBorder="1" applyAlignment="1">
      <alignment horizontal="right" vertical="center" wrapText="1"/>
    </xf>
    <xf numFmtId="165" fontId="8" fillId="0" borderId="12" xfId="1" applyNumberFormat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5" fontId="7" fillId="0" borderId="8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0" fontId="6" fillId="0" borderId="18" xfId="0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10" fontId="0" fillId="0" borderId="0" xfId="2" applyNumberFormat="1" applyFont="1"/>
    <xf numFmtId="0" fontId="6" fillId="0" borderId="9" xfId="0" applyFont="1" applyBorder="1" applyAlignment="1">
      <alignment horizontal="left" vertical="center" wrapText="1"/>
    </xf>
    <xf numFmtId="164" fontId="14" fillId="0" borderId="6" xfId="1" applyFont="1" applyFill="1" applyBorder="1" applyAlignment="1">
      <alignment horizontal="left" vertical="center" wrapText="1"/>
    </xf>
    <xf numFmtId="164" fontId="6" fillId="0" borderId="9" xfId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right"/>
    </xf>
    <xf numFmtId="0" fontId="7" fillId="0" borderId="9" xfId="0" applyFont="1" applyBorder="1" applyAlignment="1">
      <alignment horizontal="left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7" fontId="8" fillId="0" borderId="13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140</xdr:row>
      <xdr:rowOff>114300</xdr:rowOff>
    </xdr:to>
    <xdr:sp macro="" textlink="">
      <xdr:nvSpPr>
        <xdr:cNvPr id="2" name="AutoShape 2" descr="data:image/png;base64,iVBORw0KGgoAAAANSUhEUgAAAbAAAAA2CAMAAAHmCQz/AAAAAXNSR0IArs4c6QAAAARnQU1BAACxjwv8YQUAAABdUExURf///3p6ekdHR6enp9DQ0JiYmMPDw93d3QAAAOzs7ImJiWlpaRERESMjI1dXV7W1tTQ0NDo6OrS0tMfHx5CQkLe3t0BAQM/Pz9jY2NPT0xQUFJWVlSIiIp+fnwAAAI4zYCkAAAAfdFJOU////////////////////////////////////////wDNGXYQAAAACXBIWXMAAA7EAAAOxAGVKw4bAAAK9klEQVRoQ+1b2ZKjuhJkCQIhCIIXghf//3fezKoSSAaMjd1uzp3O6QG0164FnAUUdj9EbXdD57Ks1ccS/5Fyngm5FG7udrJ7ACqiMf+jw4EJgTTLSY1UCM0Kl1X69BzG5gWOFox234ZStIHHzURg9+wTSbOnqV1XhMyGGgzzKZecrFxo3RpZevFzVyJ01HSivtvEDBAX8bvL+jYKmIR/sc2T+JlefxbbKpgBsTuyVYrIPJ9vyOWdf64oRZ/sRatCNxNurF1IBrQ+j5EO1tdwMlZ8DWJNMczFFVYKIuHy9PqpQxaoqk8M9SRgq3RqoD01honFTP0YL4WbFAfq3sDjAPJh7A6WPx2DnkWx3+PHx3qEdLARVgqrhSkES2KIhtZoX6warJ8uxilqxlOWhx7gGeLHqK/GIM7cq2+7XJJ95iqXefYv2Zz0nEXdghloeWytEWcIAgVIV85mh0X/0qkEiWWezWpUmCI/3zHarpJOFWgeHg/U16K/VZXI8HQ0hg7gljk8weE8iXa2wIho/Rw6UOUxOg3A9eCG0gYO2DmHFt2Si8SEgB8ZbA/3g6/RBiFMtng4j2c4s8HSGeUMDgebHVynyrfwgs4WnzqLrxrIHX5z7BewE64eIDCWx4tjQIIQjXG8uTEKuI3rmngUxOxk0Ny5emRr8Zop7RXLM4QXaeRcaUNUsWxbhnhtm+AsY5xyzMyFiYnXpu6zYgm7yl0XMozZAazyriOHR/bqs4a3qFdNoMt8wgTGSj3NXUkw0jVwrzg7yZiXdhEJfIRQOYnPkAJcbsqaklq3WPwSkumZ2eIRzZAvjaNeNU4iQ+OlU/kZY9qr1rY+I+ww5r1HO1yp/VGGD5BeZYGJxT1vAo+UzvytuyWjDFwXzADzrLkAbdA7cjx0wf7iXmmA0EWnLXBReeomnRhZAwuROGzp6MaYJDyvlTyWYzb2IocGwpJuwaXwqcPeR/a3AiLEpHvbR9DFeizigLu2SuBIkmT7y1WQk90WsoWbhuZbebODmLFxGAr5i6E5m/kRVuVJxk5pIf+SvxmWNAKhqMCYMIIEI5mj97qsdt672uPa+ay+dYm9arvrYnJiTaObwIwkyhws1q3qZx9H5U8BmpfYHQBRJ+n3sWWzj/EBxkaagDhuABKvU/IQr3f3vinSm5UxcQvcOfUmjL6POBQ/h/d3MuKy8GBJEK2rdOb9IF5n7APB436uwGzxYbZOMVYUH/bzjwMknhD/66L4DZzw2P93xqasSV1lts/W9fGMnmOet0fC6z5kRl24tpJOZS2Xp71iIXhDx9y9cIUNNNxCROBS0drGOM1YCW9XOzYmZDR0VzNqSrdaMKG+0BqYxVpZulBuB2ajCW5shEky6ZVLPCzq9GCOmTVYUKJNWjqxr/hYZRxD5cbhYxKkowJXeYg4qcMQC6m29uQllytoQ1+oyJKEsZaqCL1SAKyhCWNMNoaWFWGVcQwZUtqRBLERrMnISo5spRSQAmqvdgzlkmSDSnY1MEhA+5EHZYxUzr3OqufiVQyu0H2XNdLdi9Swa4RVxjFEY9JOZStpPsro0QZaVYs/HcQK5uMlkYA841JBadhWUWhRr6ogmCIYRnVUCvUBlWCtW2frc8Eq4xgyJKUZk4B+eLBB2SKlcUQKFqHOjKklKmGUA7WNKtjZSocxYy36nDCW9oCrPGhKGVMdc1ecQuusUMsSDjtn2Xt6H7+REVMkY3J0buD5OjfRPXY5um0wtGW0IUZj56Y63lKXYqATOgW/HCbuleZWMFqI0bESy2SfbmANmLrJSqG7e3nURM1Lo4LAYCjC3xTMfoZQleQAb66INHocdEM7UOrukVAzCU/GGBOIy9g0MwAAuOgf/+ccj0qUCWmldcH6/OsFQClqE7Gu70HbCdcUavkzAgNlNslrAfz1NNkKGm8G3zVZydG0JIKY4pUh5CIS8RjIyPcjLiPYwWzb20kaLrTGVGO7Rw+b+SnSck1x1Yq7JawISDLmhKUFIQfiDgQGssW1cMffzBhupb7Y0MPKGP8VjWHG1LtEVbgTT1xvvrjVt8EXMMh4R0hs+9h14LFrBSuerz6R4ATZ4tLlR2Hg6owpRG2vgfJ4G1XWxPENzvFhCz/B2PZU8hrybEy2NqTjs5bwOxrjqImKMH2mq4e3cYKx9yUrbzoSxriZO0HKA/wKYzIoGZOZhwwiR3Z4n8PvMhbQcIrZWiydxwnGYhM6Bw5aD4uGSp6CyEboc/gVjdGj7vFhvn5HYxt4a3OwhV/R2DdwgrGHKKppxL/PBoJ/DyLEMXl5/0MofsQB/1H8hsK4BHyI6SNbhTMwyiICD4ndQdxMDvWewRNjfV9hJefhPj4ElC8uFrSzuux3EHXRcaFVdstXZEmLYYBASidHMIK0v2xE0bRX3LSOnzY1dm6p6575c04S+4jWpuM3txP60OSgn+COrpnP/qZbgy3KEB+jpue4k+PvePTxWGPfVtgUhM4XMAGxEEp5VUFMRUcmF1HLB0GKuMXI4wvUW04R7xRWccxiU9tBwsAowiq0TCtP9oXOHq0c20TMH1+R1kXi2lNzs/r7CstnEsK4j/AVhS1j+Hm8HSEUs776seEp2CQvje6RiG3s7o/LkmQNKU7DbMVxcePud+f27l06nIndV9hsTGoPHZJ1q0qTnmaF7itskrMzwx0jG/iGwuSdq2ChPxGCfkNJ5IGeEjGmvPOMCEsLARwlksdd6eASacXFy8Fo6wZairmIqGohdptWoA3OoZoXX6lVh9JTs1hborCYJSo5YLHnXXxDYUtI7BfOt4VgbGnw6+lteWyAM5YWZvE+1msi1AosjonlLsWL+5qrDeLgKueF2D2FlUGlCNtoZx8NKqSniKo9heVWha+tIv3u4isKm8doF6qXySMWgkT8cRA5TE6qlF3HzytKnrHPWFoU/HAES4bgDUQsVC9CyF1LTSiiYrimLOHMs3v+AhBGL2QuxG7TCjOglqeyd/KSEJF5GUN7Wr6mhy6WwkhhXhRZlzIP67iP8ZLCpty51mv0mHrnvPeD0y/usFDiTzI3Mcz59RFFZSTq74Of+TCmqXoOiX0A7cleHj6JMO4KlX2nLkgUVt1CSdnluQ4KP/ddMN9GnH4SqygtVpUabiZdq20hWiWOu5UMT29ZPo9cRNHI1z6CQ2L3oD0Rz+/ionHXiGLy3ZRuJfxMHeaBTYgXNw+/35WwPnVccS3xVpW8uLO+jRYox9Eq8Q+ncKcwRDOf+ZzGrSU2R2PKbHSunDSjhLflt0Hk34e4XtskMRvIWmGpUfzhECY+QG195WHzalpLbLULhY2xwjQgakQMARGZnF7jHeMKfx72LlYKKxn9CC3hVtMSNwl8ujzFhgaQkxR1KzQcZKZsooOfNZZ92B/OIVFYXWIPgD1qQz+wkpEKqjh92WkDYptFuhIlIehV6jqanEPiCn8h8T3wm1CbXaiwRkQtK6KopJ4/GK2rd1duFwqJ/HD9CNcO4BoSfxbd1lnFb4DGOA72Y4oNeGx48nr1xe+lsHnw82FcRGHe5tkHB3a9VPHRCdPl8BWFhfj7m7ANCrCvMDltZgVJXRP75xOfwyUWHd38IiUojBO2whRo2xZbDV8U35jDrqAwPV0V7HqYvB2ItpiXxFcUtjtnfA9RmNtTmHx4Hw4JLot/xcPmn3/qptESESpmcxVpnwVcFf+Kh8nPi47RpD9duCC+obBrHE098yHrFSzrAF/xMPkx67Wnhv8AVIpPKizL/gflQW+BZnyMiAAAAABJRU5ErkJggg==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71550" y="336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690563</xdr:colOff>
      <xdr:row>138</xdr:row>
      <xdr:rowOff>15874</xdr:rowOff>
    </xdr:from>
    <xdr:to>
      <xdr:col>2</xdr:col>
      <xdr:colOff>3643313</xdr:colOff>
      <xdr:row>139</xdr:row>
      <xdr:rowOff>6349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19251" y="28479749"/>
          <a:ext cx="2952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140</xdr:row>
      <xdr:rowOff>114300</xdr:rowOff>
    </xdr:to>
    <xdr:sp macro="" textlink="">
      <xdr:nvSpPr>
        <xdr:cNvPr id="2" name="AutoShape 2" descr="data:image/png;base64,iVBORw0KGgoAAAANSUhEUgAAAbAAAAA2CAMAAAHmCQz/AAAAAXNSR0IArs4c6QAAAARnQU1BAACxjwv8YQUAAABdUExURf///3p6ekdHR6enp9DQ0JiYmMPDw93d3QAAAOzs7ImJiWlpaRERESMjI1dXV7W1tTQ0NDo6OrS0tMfHx5CQkLe3t0BAQM/Pz9jY2NPT0xQUFJWVlSIiIp+fnwAAAI4zYCkAAAAfdFJOU////////////////////////////////////////wDNGXYQAAAACXBIWXMAAA7EAAAOxAGVKw4bAAAK9klEQVRoQ+1b2ZKjuhJkCQIhCIIXghf//3fezKoSSAaMjd1uzp3O6QG0164FnAUUdj9EbXdD57Ks1ccS/5Fyngm5FG7udrJ7ACqiMf+jw4EJgTTLSY1UCM0Kl1X69BzG5gWOFox234ZStIHHzURg9+wTSbOnqV1XhMyGGgzzKZecrFxo3RpZevFzVyJ01HSivtvEDBAX8bvL+jYKmIR/sc2T+JlefxbbKpgBsTuyVYrIPJ9vyOWdf64oRZ/sRatCNxNurF1IBrQ+j5EO1tdwMlZ8DWJNMczFFVYKIuHy9PqpQxaoqk8M9SRgq3RqoD01honFTP0YL4WbFAfq3sDjAPJh7A6WPx2DnkWx3+PHx3qEdLARVgqrhSkES2KIhtZoX6warJ8uxilqxlOWhx7gGeLHqK/GIM7cq2+7XJJ95iqXefYv2Zz0nEXdghloeWytEWcIAgVIV85mh0X/0qkEiWWezWpUmCI/3zHarpJOFWgeHg/U16K/VZXI8HQ0hg7gljk8weE8iXa2wIho/Rw6UOUxOg3A9eCG0gYO2DmHFt2Si8SEgB8ZbA/3g6/RBiFMtng4j2c4s8HSGeUMDgebHVynyrfwgs4WnzqLrxrIHX5z7BewE64eIDCWx4tjQIIQjXG8uTEKuI3rmngUxOxk0Ny5emRr8Zop7RXLM4QXaeRcaUNUsWxbhnhtm+AsY5xyzMyFiYnXpu6zYgm7yl0XMozZAazyriOHR/bqs4a3qFdNoMt8wgTGSj3NXUkw0jVwrzg7yZiXdhEJfIRQOYnPkAJcbsqaklq3WPwSkumZ2eIRzZAvjaNeNU4iQ+OlU/kZY9qr1rY+I+ww5r1HO1yp/VGGD5BeZYGJxT1vAo+UzvytuyWjDFwXzADzrLkAbdA7cjx0wf7iXmmA0EWnLXBReeomnRhZAwuROGzp6MaYJDyvlTyWYzb2IocGwpJuwaXwqcPeR/a3AiLEpHvbR9DFeizigLu2SuBIkmT7y1WQk90WsoWbhuZbebODmLFxGAr5i6E5m/kRVuVJxk5pIf+SvxmWNAKhqMCYMIIEI5mj97qsdt672uPa+ay+dYm9arvrYnJiTaObwIwkyhws1q3qZx9H5U8BmpfYHQBRJ+n3sWWzj/EBxkaagDhuABKvU/IQr3f3vinSm5UxcQvcOfUmjL6POBQ/h/d3MuKy8GBJEK2rdOb9IF5n7APB436uwGzxYbZOMVYUH/bzjwMknhD/66L4DZzw2P93xqasSV1lts/W9fGMnmOet0fC6z5kRl24tpJOZS2Xp71iIXhDx9y9cIUNNNxCROBS0drGOM1YCW9XOzYmZDR0VzNqSrdaMKG+0BqYxVpZulBuB2ajCW5shEky6ZVLPCzq9GCOmTVYUKJNWjqxr/hYZRxD5cbhYxKkowJXeYg4qcMQC6m29uQllytoQ1+oyJKEsZaqCL1SAKyhCWNMNoaWFWGVcQwZUtqRBLERrMnISo5spRSQAmqvdgzlkmSDSnY1MEhA+5EHZYxUzr3OqufiVQyu0H2XNdLdi9Swa4RVxjFEY9JOZStpPsro0QZaVYs/HcQK5uMlkYA841JBadhWUWhRr6ogmCIYRnVUCvUBlWCtW2frc8Eq4xgyJKUZk4B+eLBB2SKlcUQKFqHOjKklKmGUA7WNKtjZSocxYy36nDCW9oCrPGhKGVMdc1ecQuusUMsSDjtn2Xt6H7+REVMkY3J0buD5OjfRPXY5um0wtGW0IUZj56Y63lKXYqATOgW/HCbuleZWMFqI0bESy2SfbmANmLrJSqG7e3nURM1Lo4LAYCjC3xTMfoZQleQAb66INHocdEM7UOrukVAzCU/GGBOIy9g0MwAAuOgf/+ccj0qUCWmldcH6/OsFQClqE7Gu70HbCdcUavkzAgNlNslrAfz1NNkKGm8G3zVZydG0JIKY4pUh5CIS8RjIyPcjLiPYwWzb20kaLrTGVGO7Rw+b+SnSck1x1Yq7JawISDLmhKUFIQfiDgQGssW1cMffzBhupb7Y0MPKGP8VjWHG1LtEVbgTT1xvvrjVt8EXMMh4R0hs+9h14LFrBSuerz6R4ATZ4tLlR2Hg6owpRG2vgfJ4G1XWxPENzvFhCz/B2PZU8hrybEy2NqTjs5bwOxrjqImKMH2mq4e3cYKx9yUrbzoSxriZO0HKA/wKYzIoGZOZhwwiR3Z4n8PvMhbQcIrZWiydxwnGYhM6Bw5aD4uGSp6CyEboc/gVjdGj7vFhvn5HYxt4a3OwhV/R2DdwgrGHKKppxL/PBoJ/DyLEMXl5/0MofsQB/1H8hsK4BHyI6SNbhTMwyiICD4ndQdxMDvWewRNjfV9hJefhPj4ElC8uFrSzuux3EHXRcaFVdstXZEmLYYBASidHMIK0v2xE0bRX3LSOnzY1dm6p6575c04S+4jWpuM3txP60OSgn+COrpnP/qZbgy3KEB+jpue4k+PvePTxWGPfVtgUhM4XMAGxEEp5VUFMRUcmF1HLB0GKuMXI4wvUW04R7xRWccxiU9tBwsAowiq0TCtP9oXOHq0c20TMH1+R1kXi2lNzs/r7CstnEsK4j/AVhS1j+Hm8HSEUs776seEp2CQvje6RiG3s7o/LkmQNKU7DbMVxcePud+f27l06nIndV9hsTGoPHZJ1q0qTnmaF7itskrMzwx0jG/iGwuSdq2ChPxGCfkNJ5IGeEjGmvPOMCEsLARwlksdd6eASacXFy8Fo6wZairmIqGohdptWoA3OoZoXX6lVh9JTs1hborCYJSo5YLHnXXxDYUtI7BfOt4VgbGnw6+lteWyAM5YWZvE+1msi1AosjonlLsWL+5qrDeLgKueF2D2FlUGlCNtoZx8NKqSniKo9heVWha+tIv3u4isKm8doF6qXySMWgkT8cRA5TE6qlF3HzytKnrHPWFoU/HAES4bgDUQsVC9CyF1LTSiiYrimLOHMs3v+AhBGL2QuxG7TCjOglqeyd/KSEJF5GUN7Wr6mhy6WwkhhXhRZlzIP67iP8ZLCpty51mv0mHrnvPeD0y/usFDiTzI3Mcz59RFFZSTq74Of+TCmqXoOiX0A7cleHj6JMO4KlX2nLkgUVt1CSdnluQ4KP/ddMN9GnH4SqygtVpUabiZdq20hWiWOu5UMT29ZPo9cRNHI1z6CQ2L3oD0Rz+/ionHXiGLy3ZRuJfxMHeaBTYgXNw+/35WwPnVccS3xVpW8uLO+jRYox9Eq8Q+ncKcwRDOf+ZzGrSU2R2PKbHSunDSjhLflt0Hk34e4XtskMRvIWmGpUfzhECY+QG195WHzalpLbLULhY2xwjQgakQMARGZnF7jHeMKfx72LlYKKxn9CC3hVtMSNwl8ujzFhgaQkxR1KzQcZKZsooOfNZZ92B/OIVFYXWIPgD1qQz+wkpEKqjh92WkDYptFuhIlIehV6jqanEPiCn8h8T3wm1CbXaiwRkQtK6KopJ4/GK2rd1duFwqJ/HD9CNcO4BoSfxbd1lnFb4DGOA72Y4oNeGx48nr1xe+lsHnw82FcRGHe5tkHB3a9VPHRCdPl8BWFhfj7m7ANCrCvMDltZgVJXRP75xOfwyUWHd38IiUojBO2whRo2xZbDV8U35jDrqAwPV0V7HqYvB2ItpiXxFcUtjtnfA9RmNtTmHx4Hw4JLot/xcPmn3/qptESESpmcxVpnwVcFf+Kh8nPi47RpD9duCC+obBrHE098yHrFSzrAF/xMPkx67Wnhv8AVIpPKizL/gflQW+BZnyMiAAAAABJRU5ErkJggg==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14350" y="2884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690563</xdr:colOff>
      <xdr:row>138</xdr:row>
      <xdr:rowOff>15874</xdr:rowOff>
    </xdr:from>
    <xdr:to>
      <xdr:col>2</xdr:col>
      <xdr:colOff>3643313</xdr:colOff>
      <xdr:row>139</xdr:row>
      <xdr:rowOff>6349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14488" y="28476574"/>
          <a:ext cx="2952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140</xdr:row>
      <xdr:rowOff>114300</xdr:rowOff>
    </xdr:to>
    <xdr:sp macro="" textlink="">
      <xdr:nvSpPr>
        <xdr:cNvPr id="2" name="AutoShape 2" descr="data:image/png;base64,iVBORw0KGgoAAAANSUhEUgAAAbAAAAA2CAMAAAHmCQz/AAAAAXNSR0IArs4c6QAAAARnQU1BAACxjwv8YQUAAABdUExURf///3p6ekdHR6enp9DQ0JiYmMPDw93d3QAAAOzs7ImJiWlpaRERESMjI1dXV7W1tTQ0NDo6OrS0tMfHx5CQkLe3t0BAQM/Pz9jY2NPT0xQUFJWVlSIiIp+fnwAAAI4zYCkAAAAfdFJOU////////////////////////////////////////wDNGXYQAAAACXBIWXMAAA7EAAAOxAGVKw4bAAAK9klEQVRoQ+1b2ZKjuhJkCQIhCIIXghf//3fezKoSSAaMjd1uzp3O6QG0164FnAUUdj9EbXdD57Ks1ccS/5Fyngm5FG7udrJ7ACqiMf+jw4EJgTTLSY1UCM0Kl1X69BzG5gWOFox234ZStIHHzURg9+wTSbOnqV1XhMyGGgzzKZecrFxo3RpZevFzVyJ01HSivtvEDBAX8bvL+jYKmIR/sc2T+JlefxbbKpgBsTuyVYrIPJ9vyOWdf64oRZ/sRatCNxNurF1IBrQ+j5EO1tdwMlZ8DWJNMczFFVYKIuHy9PqpQxaoqk8M9SRgq3RqoD01honFTP0YL4WbFAfq3sDjAPJh7A6WPx2DnkWx3+PHx3qEdLARVgqrhSkES2KIhtZoX6warJ8uxilqxlOWhx7gGeLHqK/GIM7cq2+7XJJ95iqXefYv2Zz0nEXdghloeWytEWcIAgVIV85mh0X/0qkEiWWezWpUmCI/3zHarpJOFWgeHg/U16K/VZXI8HQ0hg7gljk8weE8iXa2wIho/Rw6UOUxOg3A9eCG0gYO2DmHFt2Si8SEgB8ZbA/3g6/RBiFMtng4j2c4s8HSGeUMDgebHVynyrfwgs4WnzqLrxrIHX5z7BewE64eIDCWx4tjQIIQjXG8uTEKuI3rmngUxOxk0Ny5emRr8Zop7RXLM4QXaeRcaUNUsWxbhnhtm+AsY5xyzMyFiYnXpu6zYgm7yl0XMozZAazyriOHR/bqs4a3qFdNoMt8wgTGSj3NXUkw0jVwrzg7yZiXdhEJfIRQOYnPkAJcbsqaklq3WPwSkumZ2eIRzZAvjaNeNU4iQ+OlU/kZY9qr1rY+I+ww5r1HO1yp/VGGD5BeZYGJxT1vAo+UzvytuyWjDFwXzADzrLkAbdA7cjx0wf7iXmmA0EWnLXBReeomnRhZAwuROGzp6MaYJDyvlTyWYzb2IocGwpJuwaXwqcPeR/a3AiLEpHvbR9DFeizigLu2SuBIkmT7y1WQk90WsoWbhuZbebODmLFxGAr5i6E5m/kRVuVJxk5pIf+SvxmWNAKhqMCYMIIEI5mj97qsdt672uPa+ay+dYm9arvrYnJiTaObwIwkyhws1q3qZx9H5U8BmpfYHQBRJ+n3sWWzj/EBxkaagDhuABKvU/IQr3f3vinSm5UxcQvcOfUmjL6POBQ/h/d3MuKy8GBJEK2rdOb9IF5n7APB436uwGzxYbZOMVYUH/bzjwMknhD/66L4DZzw2P93xqasSV1lts/W9fGMnmOet0fC6z5kRl24tpJOZS2Xp71iIXhDx9y9cIUNNNxCROBS0drGOM1YCW9XOzYmZDR0VzNqSrdaMKG+0BqYxVpZulBuB2ajCW5shEky6ZVLPCzq9GCOmTVYUKJNWjqxr/hYZRxD5cbhYxKkowJXeYg4qcMQC6m29uQllytoQ1+oyJKEsZaqCL1SAKyhCWNMNoaWFWGVcQwZUtqRBLERrMnISo5spRSQAmqvdgzlkmSDSnY1MEhA+5EHZYxUzr3OqufiVQyu0H2XNdLdi9Swa4RVxjFEY9JOZStpPsro0QZaVYs/HcQK5uMlkYA841JBadhWUWhRr6ogmCIYRnVUCvUBlWCtW2frc8Eq4xgyJKUZk4B+eLBB2SKlcUQKFqHOjKklKmGUA7WNKtjZSocxYy36nDCW9oCrPGhKGVMdc1ecQuusUMsSDjtn2Xt6H7+REVMkY3J0buD5OjfRPXY5um0wtGW0IUZj56Y63lKXYqATOgW/HCbuleZWMFqI0bESy2SfbmANmLrJSqG7e3nURM1Lo4LAYCjC3xTMfoZQleQAb66INHocdEM7UOrukVAzCU/GGBOIy9g0MwAAuOgf/+ccj0qUCWmldcH6/OsFQClqE7Gu70HbCdcUavkzAgNlNslrAfz1NNkKGm8G3zVZydG0JIKY4pUh5CIS8RjIyPcjLiPYwWzb20kaLrTGVGO7Rw+b+SnSck1x1Yq7JawISDLmhKUFIQfiDgQGssW1cMffzBhupb7Y0MPKGP8VjWHG1LtEVbgTT1xvvrjVt8EXMMh4R0hs+9h14LFrBSuerz6R4ATZ4tLlR2Hg6owpRG2vgfJ4G1XWxPENzvFhCz/B2PZU8hrybEy2NqTjs5bwOxrjqImKMH2mq4e3cYKx9yUrbzoSxriZO0HKA/wKYzIoGZOZhwwiR3Z4n8PvMhbQcIrZWiydxwnGYhM6Bw5aD4uGSp6CyEboc/gVjdGj7vFhvn5HYxt4a3OwhV/R2DdwgrGHKKppxL/PBoJ/DyLEMXl5/0MofsQB/1H8hsK4BHyI6SNbhTMwyiICD4ndQdxMDvWewRNjfV9hJefhPj4ElC8uFrSzuux3EHXRcaFVdstXZEmLYYBASidHMIK0v2xE0bRX3LSOnzY1dm6p6575c04S+4jWpuM3txP60OSgn+COrpnP/qZbgy3KEB+jpue4k+PvePTxWGPfVtgUhM4XMAGxEEp5VUFMRUcmF1HLB0GKuMXI4wvUW04R7xRWccxiU9tBwsAowiq0TCtP9oXOHq0c20TMH1+R1kXi2lNzs/r7CstnEsK4j/AVhS1j+Hm8HSEUs776seEp2CQvje6RiG3s7o/LkmQNKU7DbMVxcePud+f27l06nIndV9hsTGoPHZJ1q0qTnmaF7itskrMzwx0jG/iGwuSdq2ChPxGCfkNJ5IGeEjGmvPOMCEsLARwlksdd6eASacXFy8Fo6wZairmIqGohdptWoA3OoZoXX6lVh9JTs1hborCYJSo5YLHnXXxDYUtI7BfOt4VgbGnw6+lteWyAM5YWZvE+1msi1AosjonlLsWL+5qrDeLgKueF2D2FlUGlCNtoZx8NKqSniKo9heVWha+tIv3u4isKm8doF6qXySMWgkT8cRA5TE6qlF3HzytKnrHPWFoU/HAES4bgDUQsVC9CyF1LTSiiYrimLOHMs3v+AhBGL2QuxG7TCjOglqeyd/KSEJF5GUN7Wr6mhy6WwkhhXhRZlzIP67iP8ZLCpty51mv0mHrnvPeD0y/usFDiTzI3Mcz59RFFZSTq74Of+TCmqXoOiX0A7cleHj6JMO4KlX2nLkgUVt1CSdnluQ4KP/ddMN9GnH4SqygtVpUabiZdq20hWiWOu5UMT29ZPo9cRNHI1z6CQ2L3oD0Rz+/ionHXiGLy3ZRuJfxMHeaBTYgXNw+/35WwPnVccS3xVpW8uLO+jRYox9Eq8Q+ncKcwRDOf+ZzGrSU2R2PKbHSunDSjhLflt0Hk34e4XtskMRvIWmGpUfzhECY+QG195WHzalpLbLULhY2xwjQgakQMARGZnF7jHeMKfx72LlYKKxn9CC3hVtMSNwl8ujzFhgaQkxR1KzQcZKZsooOfNZZ92B/OIVFYXWIPgD1qQz+wkpEKqjh92WkDYptFuhIlIehV6jqanEPiCn8h8T3wm1CbXaiwRkQtK6KopJ4/GK2rd1duFwqJ/HD9CNcO4BoSfxbd1lnFb4DGOA72Y4oNeGx48nr1xe+lsHnw82FcRGHe5tkHB3a9VPHRCdPl8BWFhfj7m7ANCrCvMDltZgVJXRP75xOfwyUWHd38IiUojBO2whRo2xZbDV8U35jDrqAwPV0V7HqYvB2ItpiXxFcUtjtnfA9RmNtTmHx4Hw4JLot/xcPmn3/qptESESpmcxVpnwVcFf+Kh8nPi47RpD9duCC+obBrHE098yHrFSzrAF/xMPkx67Wnhv8AVIpPKizL/gflQW+BZnyMiAAAAABJRU5ErkJggg==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14350" y="2903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690563</xdr:colOff>
      <xdr:row>138</xdr:row>
      <xdr:rowOff>15874</xdr:rowOff>
    </xdr:from>
    <xdr:to>
      <xdr:col>2</xdr:col>
      <xdr:colOff>3643313</xdr:colOff>
      <xdr:row>139</xdr:row>
      <xdr:rowOff>6349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14488" y="28667074"/>
          <a:ext cx="2952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140</xdr:row>
      <xdr:rowOff>114300</xdr:rowOff>
    </xdr:to>
    <xdr:sp macro="" textlink="">
      <xdr:nvSpPr>
        <xdr:cNvPr id="2" name="AutoShape 2" descr="data:image/png;base64,iVBORw0KGgoAAAANSUhEUgAAAbAAAAA2CAMAAAHmCQz/AAAAAXNSR0IArs4c6QAAAARnQU1BAACxjwv8YQUAAABdUExURf///3p6ekdHR6enp9DQ0JiYmMPDw93d3QAAAOzs7ImJiWlpaRERESMjI1dXV7W1tTQ0NDo6OrS0tMfHx5CQkLe3t0BAQM/Pz9jY2NPT0xQUFJWVlSIiIp+fnwAAAI4zYCkAAAAfdFJOU////////////////////////////////////////wDNGXYQAAAACXBIWXMAAA7EAAAOxAGVKw4bAAAK9klEQVRoQ+1b2ZKjuhJkCQIhCIIXghf//3fezKoSSAaMjd1uzp3O6QG0164FnAUUdj9EbXdD57Ks1ccS/5Fyngm5FG7udrJ7ACqiMf+jw4EJgTTLSY1UCM0Kl1X69BzG5gWOFox234ZStIHHzURg9+wTSbOnqV1XhMyGGgzzKZecrFxo3RpZevFzVyJ01HSivtvEDBAX8bvL+jYKmIR/sc2T+JlefxbbKpgBsTuyVYrIPJ9vyOWdf64oRZ/sRatCNxNurF1IBrQ+j5EO1tdwMlZ8DWJNMczFFVYKIuHy9PqpQxaoqk8M9SRgq3RqoD01honFTP0YL4WbFAfq3sDjAPJh7A6WPx2DnkWx3+PHx3qEdLARVgqrhSkES2KIhtZoX6warJ8uxilqxlOWhx7gGeLHqK/GIM7cq2+7XJJ95iqXefYv2Zz0nEXdghloeWytEWcIAgVIV85mh0X/0qkEiWWezWpUmCI/3zHarpJOFWgeHg/U16K/VZXI8HQ0hg7gljk8weE8iXa2wIho/Rw6UOUxOg3A9eCG0gYO2DmHFt2Si8SEgB8ZbA/3g6/RBiFMtng4j2c4s8HSGeUMDgebHVynyrfwgs4WnzqLrxrIHX5z7BewE64eIDCWx4tjQIIQjXG8uTEKuI3rmngUxOxk0Ny5emRr8Zop7RXLM4QXaeRcaUNUsWxbhnhtm+AsY5xyzMyFiYnXpu6zYgm7yl0XMozZAazyriOHR/bqs4a3qFdNoMt8wgTGSj3NXUkw0jVwrzg7yZiXdhEJfIRQOYnPkAJcbsqaklq3WPwSkumZ2eIRzZAvjaNeNU4iQ+OlU/kZY9qr1rY+I+ww5r1HO1yp/VGGD5BeZYGJxT1vAo+UzvytuyWjDFwXzADzrLkAbdA7cjx0wf7iXmmA0EWnLXBReeomnRhZAwuROGzp6MaYJDyvlTyWYzb2IocGwpJuwaXwqcPeR/a3AiLEpHvbR9DFeizigLu2SuBIkmT7y1WQk90WsoWbhuZbebODmLFxGAr5i6E5m/kRVuVJxk5pIf+SvxmWNAKhqMCYMIIEI5mj97qsdt672uPa+ay+dYm9arvrYnJiTaObwIwkyhws1q3qZx9H5U8BmpfYHQBRJ+n3sWWzj/EBxkaagDhuABKvU/IQr3f3vinSm5UxcQvcOfUmjL6POBQ/h/d3MuKy8GBJEK2rdOb9IF5n7APB436uwGzxYbZOMVYUH/bzjwMknhD/66L4DZzw2P93xqasSV1lts/W9fGMnmOet0fC6z5kRl24tpJOZS2Xp71iIXhDx9y9cIUNNNxCROBS0drGOM1YCW9XOzYmZDR0VzNqSrdaMKG+0BqYxVpZulBuB2ajCW5shEky6ZVLPCzq9GCOmTVYUKJNWjqxr/hYZRxD5cbhYxKkowJXeYg4qcMQC6m29uQllytoQ1+oyJKEsZaqCL1SAKyhCWNMNoaWFWGVcQwZUtqRBLERrMnISo5spRSQAmqvdgzlkmSDSnY1MEhA+5EHZYxUzr3OqufiVQyu0H2XNdLdi9Swa4RVxjFEY9JOZStpPsro0QZaVYs/HcQK5uMlkYA841JBadhWUWhRr6ogmCIYRnVUCvUBlWCtW2frc8Eq4xgyJKUZk4B+eLBB2SKlcUQKFqHOjKklKmGUA7WNKtjZSocxYy36nDCW9oCrPGhKGVMdc1ecQuusUMsSDjtn2Xt6H7+REVMkY3J0buD5OjfRPXY5um0wtGW0IUZj56Y63lKXYqATOgW/HCbuleZWMFqI0bESy2SfbmANmLrJSqG7e3nURM1Lo4LAYCjC3xTMfoZQleQAb66INHocdEM7UOrukVAzCU/GGBOIy9g0MwAAuOgf/+ccj0qUCWmldcH6/OsFQClqE7Gu70HbCdcUavkzAgNlNslrAfz1NNkKGm8G3zVZydG0JIKY4pUh5CIS8RjIyPcjLiPYwWzb20kaLrTGVGO7Rw+b+SnSck1x1Yq7JawISDLmhKUFIQfiDgQGssW1cMffzBhupb7Y0MPKGP8VjWHG1LtEVbgTT1xvvrjVt8EXMMh4R0hs+9h14LFrBSuerz6R4ATZ4tLlR2Hg6owpRG2vgfJ4G1XWxPENzvFhCz/B2PZU8hrybEy2NqTjs5bwOxrjqImKMH2mq4e3cYKx9yUrbzoSxriZO0HKA/wKYzIoGZOZhwwiR3Z4n8PvMhbQcIrZWiydxwnGYhM6Bw5aD4uGSp6CyEboc/gVjdGj7vFhvn5HYxt4a3OwhV/R2DdwgrGHKKppxL/PBoJ/DyLEMXl5/0MofsQB/1H8hsK4BHyI6SNbhTMwyiICD4ndQdxMDvWewRNjfV9hJefhPj4ElC8uFrSzuux3EHXRcaFVdstXZEmLYYBASidHMIK0v2xE0bRX3LSOnzY1dm6p6575c04S+4jWpuM3txP60OSgn+COrpnP/qZbgy3KEB+jpue4k+PvePTxWGPfVtgUhM4XMAGxEEp5VUFMRUcmF1HLB0GKuMXI4wvUW04R7xRWccxiU9tBwsAowiq0TCtP9oXOHq0c20TMH1+R1kXi2lNzs/r7CstnEsK4j/AVhS1j+Hm8HSEUs776seEp2CQvje6RiG3s7o/LkmQNKU7DbMVxcePud+f27l06nIndV9hsTGoPHZJ1q0qTnmaF7itskrMzwx0jG/iGwuSdq2ChPxGCfkNJ5IGeEjGmvPOMCEsLARwlksdd6eASacXFy8Fo6wZairmIqGohdptWoA3OoZoXX6lVh9JTs1hborCYJSo5YLHnXXxDYUtI7BfOt4VgbGnw6+lteWyAM5YWZvE+1msi1AosjonlLsWL+5qrDeLgKueF2D2FlUGlCNtoZx8NKqSniKo9heVWha+tIv3u4isKm8doF6qXySMWgkT8cRA5TE6qlF3HzytKnrHPWFoU/HAES4bgDUQsVC9CyF1LTSiiYrimLOHMs3v+AhBGL2QuxG7TCjOglqeyd/KSEJF5GUN7Wr6mhy6WwkhhXhRZlzIP67iP8ZLCpty51mv0mHrnvPeD0y/usFDiTzI3Mcz59RFFZSTq74Of+TCmqXoOiX0A7cleHj6JMO4KlX2nLkgUVt1CSdnluQ4KP/ddMN9GnH4SqygtVpUabiZdq20hWiWOu5UMT29ZPo9cRNHI1z6CQ2L3oD0Rz+/ionHXiGLy3ZRuJfxMHeaBTYgXNw+/35WwPnVccS3xVpW8uLO+jRYox9Eq8Q+ncKcwRDOf+ZzGrSU2R2PKbHSunDSjhLflt0Hk34e4XtskMRvIWmGpUfzhECY+QG195WHzalpLbLULhY2xwjQgakQMARGZnF7jHeMKfx72LlYKKxn9CC3hVtMSNwl8ujzFhgaQkxR1KzQcZKZsooOfNZZ92B/OIVFYXWIPgD1qQz+wkpEKqjh92WkDYptFuhIlIehV6jqanEPiCn8h8T3wm1CbXaiwRkQtK6KopJ4/GK2rd1duFwqJ/HD9CNcO4BoSfxbd1lnFb4DGOA72Y4oNeGx48nr1xe+lsHnw82FcRGHe5tkHB3a9VPHRCdPl8BWFhfj7m7ANCrCvMDltZgVJXRP75xOfwyUWHd38IiUojBO2whRo2xZbDV8U35jDrqAwPV0V7HqYvB2ItpiXxFcUtjtnfA9RmNtTmHx4Hw4JLot/xcPmn3/qptESESpmcxVpnwVcFf+Kh8nPi47RpD9duCC+obBrHE098yHrFSzrAF/xMPkx67Wnhv8AVIpPKizL/gflQW+BZnyMiAAAAABJRU5ErkJggg==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14350" y="2922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690563</xdr:colOff>
      <xdr:row>138</xdr:row>
      <xdr:rowOff>15874</xdr:rowOff>
    </xdr:from>
    <xdr:to>
      <xdr:col>2</xdr:col>
      <xdr:colOff>3643313</xdr:colOff>
      <xdr:row>139</xdr:row>
      <xdr:rowOff>6349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14488" y="28857574"/>
          <a:ext cx="2952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140</xdr:row>
      <xdr:rowOff>114300</xdr:rowOff>
    </xdr:to>
    <xdr:sp macro="" textlink="">
      <xdr:nvSpPr>
        <xdr:cNvPr id="2" name="AutoShape 2" descr="data:image/png;base64,iVBORw0KGgoAAAANSUhEUgAAAbAAAAA2CAMAAAHmCQz/AAAAAXNSR0IArs4c6QAAAARnQU1BAACxjwv8YQUAAABdUExURf///3p6ekdHR6enp9DQ0JiYmMPDw93d3QAAAOzs7ImJiWlpaRERESMjI1dXV7W1tTQ0NDo6OrS0tMfHx5CQkLe3t0BAQM/Pz9jY2NPT0xQUFJWVlSIiIp+fnwAAAI4zYCkAAAAfdFJOU////////////////////////////////////////wDNGXYQAAAACXBIWXMAAA7EAAAOxAGVKw4bAAAK9klEQVRoQ+1b2ZKjuhJkCQIhCIIXghf//3fezKoSSAaMjd1uzp3O6QG0164FnAUUdj9EbXdD57Ks1ccS/5Fyngm5FG7udrJ7ACqiMf+jw4EJgTTLSY1UCM0Kl1X69BzG5gWOFox234ZStIHHzURg9+wTSbOnqV1XhMyGGgzzKZecrFxo3RpZevFzVyJ01HSivtvEDBAX8bvL+jYKmIR/sc2T+JlefxbbKpgBsTuyVYrIPJ9vyOWdf64oRZ/sRatCNxNurF1IBrQ+j5EO1tdwMlZ8DWJNMczFFVYKIuHy9PqpQxaoqk8M9SRgq3RqoD01honFTP0YL4WbFAfq3sDjAPJh7A6WPx2DnkWx3+PHx3qEdLARVgqrhSkES2KIhtZoX6warJ8uxilqxlOWhx7gGeLHqK/GIM7cq2+7XJJ95iqXefYv2Zz0nEXdghloeWytEWcIAgVIV85mh0X/0qkEiWWezWpUmCI/3zHarpJOFWgeHg/U16K/VZXI8HQ0hg7gljk8weE8iXa2wIho/Rw6UOUxOg3A9eCG0gYO2DmHFt2Si8SEgB8ZbA/3g6/RBiFMtng4j2c4s8HSGeUMDgebHVynyrfwgs4WnzqLrxrIHX5z7BewE64eIDCWx4tjQIIQjXG8uTEKuI3rmngUxOxk0Ny5emRr8Zop7RXLM4QXaeRcaUNUsWxbhnhtm+AsY5xyzMyFiYnXpu6zYgm7yl0XMozZAazyriOHR/bqs4a3qFdNoMt8wgTGSj3NXUkw0jVwrzg7yZiXdhEJfIRQOYnPkAJcbsqaklq3WPwSkumZ2eIRzZAvjaNeNU4iQ+OlU/kZY9qr1rY+I+ww5r1HO1yp/VGGD5BeZYGJxT1vAo+UzvytuyWjDFwXzADzrLkAbdA7cjx0wf7iXmmA0EWnLXBReeomnRhZAwuROGzp6MaYJDyvlTyWYzb2IocGwpJuwaXwqcPeR/a3AiLEpHvbR9DFeizigLu2SuBIkmT7y1WQk90WsoWbhuZbebODmLFxGAr5i6E5m/kRVuVJxk5pIf+SvxmWNAKhqMCYMIIEI5mj97qsdt672uPa+ay+dYm9arvrYnJiTaObwIwkyhws1q3qZx9H5U8BmpfYHQBRJ+n3sWWzj/EBxkaagDhuABKvU/IQr3f3vinSm5UxcQvcOfUmjL6POBQ/h/d3MuKy8GBJEK2rdOb9IF5n7APB436uwGzxYbZOMVYUH/bzjwMknhD/66L4DZzw2P93xqasSV1lts/W9fGMnmOet0fC6z5kRl24tpJOZS2Xp71iIXhDx9y9cIUNNNxCROBS0drGOM1YCW9XOzYmZDR0VzNqSrdaMKG+0BqYxVpZulBuB2ajCW5shEky6ZVLPCzq9GCOmTVYUKJNWjqxr/hYZRxD5cbhYxKkowJXeYg4qcMQC6m29uQllytoQ1+oyJKEsZaqCL1SAKyhCWNMNoaWFWGVcQwZUtqRBLERrMnISo5spRSQAmqvdgzlkmSDSnY1MEhA+5EHZYxUzr3OqufiVQyu0H2XNdLdi9Swa4RVxjFEY9JOZStpPsro0QZaVYs/HcQK5uMlkYA841JBadhWUWhRr6ogmCIYRnVUCvUBlWCtW2frc8Eq4xgyJKUZk4B+eLBB2SKlcUQKFqHOjKklKmGUA7WNKtjZSocxYy36nDCW9oCrPGhKGVMdc1ecQuusUMsSDjtn2Xt6H7+REVMkY3J0buD5OjfRPXY5um0wtGW0IUZj56Y63lKXYqATOgW/HCbuleZWMFqI0bESy2SfbmANmLrJSqG7e3nURM1Lo4LAYCjC3xTMfoZQleQAb66INHocdEM7UOrukVAzCU/GGBOIy9g0MwAAuOgf/+ccj0qUCWmldcH6/OsFQClqE7Gu70HbCdcUavkzAgNlNslrAfz1NNkKGm8G3zVZydG0JIKY4pUh5CIS8RjIyPcjLiPYwWzb20kaLrTGVGO7Rw+b+SnSck1x1Yq7JawISDLmhKUFIQfiDgQGssW1cMffzBhupb7Y0MPKGP8VjWHG1LtEVbgTT1xvvrjVt8EXMMh4R0hs+9h14LFrBSuerz6R4ATZ4tLlR2Hg6owpRG2vgfJ4G1XWxPENzvFhCz/B2PZU8hrybEy2NqTjs5bwOxrjqImKMH2mq4e3cYKx9yUrbzoSxriZO0HKA/wKYzIoGZOZhwwiR3Z4n8PvMhbQcIrZWiydxwnGYhM6Bw5aD4uGSp6CyEboc/gVjdGj7vFhvn5HYxt4a3OwhV/R2DdwgrGHKKppxL/PBoJ/DyLEMXl5/0MofsQB/1H8hsK4BHyI6SNbhTMwyiICD4ndQdxMDvWewRNjfV9hJefhPj4ElC8uFrSzuux3EHXRcaFVdstXZEmLYYBASidHMIK0v2xE0bRX3LSOnzY1dm6p6575c04S+4jWpuM3txP60OSgn+COrpnP/qZbgy3KEB+jpue4k+PvePTxWGPfVtgUhM4XMAGxEEp5VUFMRUcmF1HLB0GKuMXI4wvUW04R7xRWccxiU9tBwsAowiq0TCtP9oXOHq0c20TMH1+R1kXi2lNzs/r7CstnEsK4j/AVhS1j+Hm8HSEUs776seEp2CQvje6RiG3s7o/LkmQNKU7DbMVxcePud+f27l06nIndV9hsTGoPHZJ1q0qTnmaF7itskrMzwx0jG/iGwuSdq2ChPxGCfkNJ5IGeEjGmvPOMCEsLARwlksdd6eASacXFy8Fo6wZairmIqGohdptWoA3OoZoXX6lVh9JTs1hborCYJSo5YLHnXXxDYUtI7BfOt4VgbGnw6+lteWyAM5YWZvE+1msi1AosjonlLsWL+5qrDeLgKueF2D2FlUGlCNtoZx8NKqSniKo9heVWha+tIv3u4isKm8doF6qXySMWgkT8cRA5TE6qlF3HzytKnrHPWFoU/HAES4bgDUQsVC9CyF1LTSiiYrimLOHMs3v+AhBGL2QuxG7TCjOglqeyd/KSEJF5GUN7Wr6mhy6WwkhhXhRZlzIP67iP8ZLCpty51mv0mHrnvPeD0y/usFDiTzI3Mcz59RFFZSTq74Of+TCmqXoOiX0A7cleHj6JMO4KlX2nLkgUVt1CSdnluQ4KP/ddMN9GnH4SqygtVpUabiZdq20hWiWOu5UMT29ZPo9cRNHI1z6CQ2L3oD0Rz+/ionHXiGLy3ZRuJfxMHeaBTYgXNw+/35WwPnVccS3xVpW8uLO+jRYox9Eq8Q+ncKcwRDOf+ZzGrSU2R2PKbHSunDSjhLflt0Hk34e4XtskMRvIWmGpUfzhECY+QG195WHzalpLbLULhY2xwjQgakQMARGZnF7jHeMKfx72LlYKKxn9CC3hVtMSNwl8ujzFhgaQkxR1KzQcZKZsooOfNZZ92B/OIVFYXWIPgD1qQz+wkpEKqjh92WkDYptFuhIlIehV6jqanEPiCn8h8T3wm1CbXaiwRkQtK6KopJ4/GK2rd1duFwqJ/HD9CNcO4BoSfxbd1lnFb4DGOA72Y4oNeGx48nr1xe+lsHnw82FcRGHe5tkHB3a9VPHRCdPl8BWFhfj7m7ANCrCvMDltZgVJXRP75xOfwyUWHd38IiUojBO2whRo2xZbDV8U35jDrqAwPV0V7HqYvB2ItpiXxFcUtjtnfA9RmNtTmHx4Hw4JLot/xcPmn3/qptESESpmcxVpnwVcFf+Kh8nPi47RpD9duCC+obBrHE098yHrFSzrAF/xMPkx67Wnhv8AVIpPKizL/gflQW+BZnyMiAAAAABJRU5ErkJggg==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14350" y="2922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690563</xdr:colOff>
      <xdr:row>138</xdr:row>
      <xdr:rowOff>15874</xdr:rowOff>
    </xdr:from>
    <xdr:to>
      <xdr:col>2</xdr:col>
      <xdr:colOff>3643313</xdr:colOff>
      <xdr:row>139</xdr:row>
      <xdr:rowOff>6349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14488" y="28857574"/>
          <a:ext cx="2952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140</xdr:row>
      <xdr:rowOff>114300</xdr:rowOff>
    </xdr:to>
    <xdr:sp macro="" textlink="">
      <xdr:nvSpPr>
        <xdr:cNvPr id="2" name="AutoShape 2" descr="data:image/png;base64,iVBORw0KGgoAAAANSUhEUgAAAbAAAAA2CAMAAAHmCQz/AAAAAXNSR0IArs4c6QAAAARnQU1BAACxjwv8YQUAAABdUExURf///3p6ekdHR6enp9DQ0JiYmMPDw93d3QAAAOzs7ImJiWlpaRERESMjI1dXV7W1tTQ0NDo6OrS0tMfHx5CQkLe3t0BAQM/Pz9jY2NPT0xQUFJWVlSIiIp+fnwAAAI4zYCkAAAAfdFJOU////////////////////////////////////////wDNGXYQAAAACXBIWXMAAA7EAAAOxAGVKw4bAAAK9klEQVRoQ+1b2ZKjuhJkCQIhCIIXghf//3fezKoSSAaMjd1uzp3O6QG0164FnAUUdj9EbXdD57Ks1ccS/5Fyngm5FG7udrJ7ACqiMf+jw4EJgTTLSY1UCM0Kl1X69BzG5gWOFox234ZStIHHzURg9+wTSbOnqV1XhMyGGgzzKZecrFxo3RpZevFzVyJ01HSivtvEDBAX8bvL+jYKmIR/sc2T+JlefxbbKpgBsTuyVYrIPJ9vyOWdf64oRZ/sRatCNxNurF1IBrQ+j5EO1tdwMlZ8DWJNMczFFVYKIuHy9PqpQxaoqk8M9SRgq3RqoD01honFTP0YL4WbFAfq3sDjAPJh7A6WPx2DnkWx3+PHx3qEdLARVgqrhSkES2KIhtZoX6warJ8uxilqxlOWhx7gGeLHqK/GIM7cq2+7XJJ95iqXefYv2Zz0nEXdghloeWytEWcIAgVIV85mh0X/0qkEiWWezWpUmCI/3zHarpJOFWgeHg/U16K/VZXI8HQ0hg7gljk8weE8iXa2wIho/Rw6UOUxOg3A9eCG0gYO2DmHFt2Si8SEgB8ZbA/3g6/RBiFMtng4j2c4s8HSGeUMDgebHVynyrfwgs4WnzqLrxrIHX5z7BewE64eIDCWx4tjQIIQjXG8uTEKuI3rmngUxOxk0Ny5emRr8Zop7RXLM4QXaeRcaUNUsWxbhnhtm+AsY5xyzMyFiYnXpu6zYgm7yl0XMozZAazyriOHR/bqs4a3qFdNoMt8wgTGSj3NXUkw0jVwrzg7yZiXdhEJfIRQOYnPkAJcbsqaklq3WPwSkumZ2eIRzZAvjaNeNU4iQ+OlU/kZY9qr1rY+I+ww5r1HO1yp/VGGD5BeZYGJxT1vAo+UzvytuyWjDFwXzADzrLkAbdA7cjx0wf7iXmmA0EWnLXBReeomnRhZAwuROGzp6MaYJDyvlTyWYzb2IocGwpJuwaXwqcPeR/a3AiLEpHvbR9DFeizigLu2SuBIkmT7y1WQk90WsoWbhuZbebODmLFxGAr5i6E5m/kRVuVJxk5pIf+SvxmWNAKhqMCYMIIEI5mj97qsdt672uPa+ay+dYm9arvrYnJiTaObwIwkyhws1q3qZx9H5U8BmpfYHQBRJ+n3sWWzj/EBxkaagDhuABKvU/IQr3f3vinSm5UxcQvcOfUmjL6POBQ/h/d3MuKy8GBJEK2rdOb9IF5n7APB436uwGzxYbZOMVYUH/bzjwMknhD/66L4DZzw2P93xqasSV1lts/W9fGMnmOet0fC6z5kRl24tpJOZS2Xp71iIXhDx9y9cIUNNNxCROBS0drGOM1YCW9XOzYmZDR0VzNqSrdaMKG+0BqYxVpZulBuB2ajCW5shEky6ZVLPCzq9GCOmTVYUKJNWjqxr/hYZRxD5cbhYxKkowJXeYg4qcMQC6m29uQllytoQ1+oyJKEsZaqCL1SAKyhCWNMNoaWFWGVcQwZUtqRBLERrMnISo5spRSQAmqvdgzlkmSDSnY1MEhA+5EHZYxUzr3OqufiVQyu0H2XNdLdi9Swa4RVxjFEY9JOZStpPsro0QZaVYs/HcQK5uMlkYA841JBadhWUWhRr6ogmCIYRnVUCvUBlWCtW2frc8Eq4xgyJKUZk4B+eLBB2SKlcUQKFqHOjKklKmGUA7WNKtjZSocxYy36nDCW9oCrPGhKGVMdc1ecQuusUMsSDjtn2Xt6H7+REVMkY3J0buD5OjfRPXY5um0wtGW0IUZj56Y63lKXYqATOgW/HCbuleZWMFqI0bESy2SfbmANmLrJSqG7e3nURM1Lo4LAYCjC3xTMfoZQleQAb66INHocdEM7UOrukVAzCU/GGBOIy9g0MwAAuOgf/+ccj0qUCWmldcH6/OsFQClqE7Gu70HbCdcUavkzAgNlNslrAfz1NNkKGm8G3zVZydG0JIKY4pUh5CIS8RjIyPcjLiPYwWzb20kaLrTGVGO7Rw+b+SnSck1x1Yq7JawISDLmhKUFIQfiDgQGssW1cMffzBhupb7Y0MPKGP8VjWHG1LtEVbgTT1xvvrjVt8EXMMh4R0hs+9h14LFrBSuerz6R4ATZ4tLlR2Hg6owpRG2vgfJ4G1XWxPENzvFhCz/B2PZU8hrybEy2NqTjs5bwOxrjqImKMH2mq4e3cYKx9yUrbzoSxriZO0HKA/wKYzIoGZOZhwwiR3Z4n8PvMhbQcIrZWiydxwnGYhM6Bw5aD4uGSp6CyEboc/gVjdGj7vFhvn5HYxt4a3OwhV/R2DdwgrGHKKppxL/PBoJ/DyLEMXl5/0MofsQB/1H8hsK4BHyI6SNbhTMwyiICD4ndQdxMDvWewRNjfV9hJefhPj4ElC8uFrSzuux3EHXRcaFVdstXZEmLYYBASidHMIK0v2xE0bRX3LSOnzY1dm6p6575c04S+4jWpuM3txP60OSgn+COrpnP/qZbgy3KEB+jpue4k+PvePTxWGPfVtgUhM4XMAGxEEp5VUFMRUcmF1HLB0GKuMXI4wvUW04R7xRWccxiU9tBwsAowiq0TCtP9oXOHq0c20TMH1+R1kXi2lNzs/r7CstnEsK4j/AVhS1j+Hm8HSEUs776seEp2CQvje6RiG3s7o/LkmQNKU7DbMVxcePud+f27l06nIndV9hsTGoPHZJ1q0qTnmaF7itskrMzwx0jG/iGwuSdq2ChPxGCfkNJ5IGeEjGmvPOMCEsLARwlksdd6eASacXFy8Fo6wZairmIqGohdptWoA3OoZoXX6lVh9JTs1hborCYJSo5YLHnXXxDYUtI7BfOt4VgbGnw6+lteWyAM5YWZvE+1msi1AosjonlLsWL+5qrDeLgKueF2D2FlUGlCNtoZx8NKqSniKo9heVWha+tIv3u4isKm8doF6qXySMWgkT8cRA5TE6qlF3HzytKnrHPWFoU/HAES4bgDUQsVC9CyF1LTSiiYrimLOHMs3v+AhBGL2QuxG7TCjOglqeyd/KSEJF5GUN7Wr6mhy6WwkhhXhRZlzIP67iP8ZLCpty51mv0mHrnvPeD0y/usFDiTzI3Mcz59RFFZSTq74Of+TCmqXoOiX0A7cleHj6JMO4KlX2nLkgUVt1CSdnluQ4KP/ddMN9GnH4SqygtVpUabiZdq20hWiWOu5UMT29ZPo9cRNHI1z6CQ2L3oD0Rz+/ionHXiGLy3ZRuJfxMHeaBTYgXNw+/35WwPnVccS3xVpW8uLO+jRYox9Eq8Q+ncKcwRDOf+ZzGrSU2R2PKbHSunDSjhLflt0Hk34e4XtskMRvIWmGpUfzhECY+QG195WHzalpLbLULhY2xwjQgakQMARGZnF7jHeMKfx72LlYKKxn9CC3hVtMSNwl8ujzFhgaQkxR1KzQcZKZsooOfNZZ92B/OIVFYXWIPgD1qQz+wkpEKqjh92WkDYptFuhIlIehV6jqanEPiCn8h8T3wm1CbXaiwRkQtK6KopJ4/GK2rd1duFwqJ/HD9CNcO4BoSfxbd1lnFb4DGOA72Y4oNeGx48nr1xe+lsHnw82FcRGHe5tkHB3a9VPHRCdPl8BWFhfj7m7ANCrCvMDltZgVJXRP75xOfwyUWHd38IiUojBO2whRo2xZbDV8U35jDrqAwPV0V7HqYvB2ItpiXxFcUtjtnfA9RmNtTmHx4Hw4JLot/xcPmn3/qptESESpmcxVpnwVcFf+Kh8nPi47RpD9duCC+obBrHE098yHrFSzrAF/xMPkx67Wnhv8AVIpPKizL/gflQW+BZnyMiAAAAABJRU5ErkJggg==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14350" y="2941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690563</xdr:colOff>
      <xdr:row>138</xdr:row>
      <xdr:rowOff>15874</xdr:rowOff>
    </xdr:from>
    <xdr:to>
      <xdr:col>2</xdr:col>
      <xdr:colOff>3643313</xdr:colOff>
      <xdr:row>139</xdr:row>
      <xdr:rowOff>6349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14488" y="29048074"/>
          <a:ext cx="2952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140</xdr:row>
      <xdr:rowOff>114300</xdr:rowOff>
    </xdr:to>
    <xdr:sp macro="" textlink="">
      <xdr:nvSpPr>
        <xdr:cNvPr id="2" name="AutoShape 2" descr="data:image/png;base64,iVBORw0KGgoAAAANSUhEUgAAAbAAAAA2CAMAAAHmCQz/AAAAAXNSR0IArs4c6QAAAARnQU1BAACxjwv8YQUAAABdUExURf///3p6ekdHR6enp9DQ0JiYmMPDw93d3QAAAOzs7ImJiWlpaRERESMjI1dXV7W1tTQ0NDo6OrS0tMfHx5CQkLe3t0BAQM/Pz9jY2NPT0xQUFJWVlSIiIp+fnwAAAI4zYCkAAAAfdFJOU////////////////////////////////////////wDNGXYQAAAACXBIWXMAAA7EAAAOxAGVKw4bAAAK9klEQVRoQ+1b2ZKjuhJkCQIhCIIXghf//3fezKoSSAaMjd1uzp3O6QG0164FnAUUdj9EbXdD57Ks1ccS/5Fyngm5FG7udrJ7ACqiMf+jw4EJgTTLSY1UCM0Kl1X69BzG5gWOFox234ZStIHHzURg9+wTSbOnqV1XhMyGGgzzKZecrFxo3RpZevFzVyJ01HSivtvEDBAX8bvL+jYKmIR/sc2T+JlefxbbKpgBsTuyVYrIPJ9vyOWdf64oRZ/sRatCNxNurF1IBrQ+j5EO1tdwMlZ8DWJNMczFFVYKIuHy9PqpQxaoqk8M9SRgq3RqoD01honFTP0YL4WbFAfq3sDjAPJh7A6WPx2DnkWx3+PHx3qEdLARVgqrhSkES2KIhtZoX6warJ8uxilqxlOWhx7gGeLHqK/GIM7cq2+7XJJ95iqXefYv2Zz0nEXdghloeWytEWcIAgVIV85mh0X/0qkEiWWezWpUmCI/3zHarpJOFWgeHg/U16K/VZXI8HQ0hg7gljk8weE8iXa2wIho/Rw6UOUxOg3A9eCG0gYO2DmHFt2Si8SEgB8ZbA/3g6/RBiFMtng4j2c4s8HSGeUMDgebHVynyrfwgs4WnzqLrxrIHX5z7BewE64eIDCWx4tjQIIQjXG8uTEKuI3rmngUxOxk0Ny5emRr8Zop7RXLM4QXaeRcaUNUsWxbhnhtm+AsY5xyzMyFiYnXpu6zYgm7yl0XMozZAazyriOHR/bqs4a3qFdNoMt8wgTGSj3NXUkw0jVwrzg7yZiXdhEJfIRQOYnPkAJcbsqaklq3WPwSkumZ2eIRzZAvjaNeNU4iQ+OlU/kZY9qr1rY+I+ww5r1HO1yp/VGGD5BeZYGJxT1vAo+UzvytuyWjDFwXzADzrLkAbdA7cjx0wf7iXmmA0EWnLXBReeomnRhZAwuROGzp6MaYJDyvlTyWYzb2IocGwpJuwaXwqcPeR/a3AiLEpHvbR9DFeizigLu2SuBIkmT7y1WQk90WsoWbhuZbebODmLFxGAr5i6E5m/kRVuVJxk5pIf+SvxmWNAKhqMCYMIIEI5mj97qsdt672uPa+ay+dYm9arvrYnJiTaObwIwkyhws1q3qZx9H5U8BmpfYHQBRJ+n3sWWzj/EBxkaagDhuABKvU/IQr3f3vinSm5UxcQvcOfUmjL6POBQ/h/d3MuKy8GBJEK2rdOb9IF5n7APB436uwGzxYbZOMVYUH/bzjwMknhD/66L4DZzw2P93xqasSV1lts/W9fGMnmOet0fC6z5kRl24tpJOZS2Xp71iIXhDx9y9cIUNNNxCROBS0drGOM1YCW9XOzYmZDR0VzNqSrdaMKG+0BqYxVpZulBuB2ajCW5shEky6ZVLPCzq9GCOmTVYUKJNWjqxr/hYZRxD5cbhYxKkowJXeYg4qcMQC6m29uQllytoQ1+oyJKEsZaqCL1SAKyhCWNMNoaWFWGVcQwZUtqRBLERrMnISo5spRSQAmqvdgzlkmSDSnY1MEhA+5EHZYxUzr3OqufiVQyu0H2XNdLdi9Swa4RVxjFEY9JOZStpPsro0QZaVYs/HcQK5uMlkYA841JBadhWUWhRr6ogmCIYRnVUCvUBlWCtW2frc8Eq4xgyJKUZk4B+eLBB2SKlcUQKFqHOjKklKmGUA7WNKtjZSocxYy36nDCW9oCrPGhKGVMdc1ecQuusUMsSDjtn2Xt6H7+REVMkY3J0buD5OjfRPXY5um0wtGW0IUZj56Y63lKXYqATOgW/HCbuleZWMFqI0bESy2SfbmANmLrJSqG7e3nURM1Lo4LAYCjC3xTMfoZQleQAb66INHocdEM7UOrukVAzCU/GGBOIy9g0MwAAuOgf/+ccj0qUCWmldcH6/OsFQClqE7Gu70HbCdcUavkzAgNlNslrAfz1NNkKGm8G3zVZydG0JIKY4pUh5CIS8RjIyPcjLiPYwWzb20kaLrTGVGO7Rw+b+SnSck1x1Yq7JawISDLmhKUFIQfiDgQGssW1cMffzBhupb7Y0MPKGP8VjWHG1LtEVbgTT1xvvrjVt8EXMMh4R0hs+9h14LFrBSuerz6R4ATZ4tLlR2Hg6owpRG2vgfJ4G1XWxPENzvFhCz/B2PZU8hrybEy2NqTjs5bwOxrjqImKMH2mq4e3cYKx9yUrbzoSxriZO0HKA/wKYzIoGZOZhwwiR3Z4n8PvMhbQcIrZWiydxwnGYhM6Bw5aD4uGSp6CyEboc/gVjdGj7vFhvn5HYxt4a3OwhV/R2DdwgrGHKKppxL/PBoJ/DyLEMXl5/0MofsQB/1H8hsK4BHyI6SNbhTMwyiICD4ndQdxMDvWewRNjfV9hJefhPj4ElC8uFrSzuux3EHXRcaFVdstXZEmLYYBASidHMIK0v2xE0bRX3LSOnzY1dm6p6575c04S+4jWpuM3txP60OSgn+COrpnP/qZbgy3KEB+jpue4k+PvePTxWGPfVtgUhM4XMAGxEEp5VUFMRUcmF1HLB0GKuMXI4wvUW04R7xRWccxiU9tBwsAowiq0TCtP9oXOHq0c20TMH1+R1kXi2lNzs/r7CstnEsK4j/AVhS1j+Hm8HSEUs776seEp2CQvje6RiG3s7o/LkmQNKU7DbMVxcePud+f27l06nIndV9hsTGoPHZJ1q0qTnmaF7itskrMzwx0jG/iGwuSdq2ChPxGCfkNJ5IGeEjGmvPOMCEsLARwlksdd6eASacXFy8Fo6wZairmIqGohdptWoA3OoZoXX6lVh9JTs1hborCYJSo5YLHnXXxDYUtI7BfOt4VgbGnw6+lteWyAM5YWZvE+1msi1AosjonlLsWL+5qrDeLgKueF2D2FlUGlCNtoZx8NKqSniKo9heVWha+tIv3u4isKm8doF6qXySMWgkT8cRA5TE6qlF3HzytKnrHPWFoU/HAES4bgDUQsVC9CyF1LTSiiYrimLOHMs3v+AhBGL2QuxG7TCjOglqeyd/KSEJF5GUN7Wr6mhy6WwkhhXhRZlzIP67iP8ZLCpty51mv0mHrnvPeD0y/usFDiTzI3Mcz59RFFZSTq74Of+TCmqXoOiX0A7cleHj6JMO4KlX2nLkgUVt1CSdnluQ4KP/ddMN9GnH4SqygtVpUabiZdq20hWiWOu5UMT29ZPo9cRNHI1z6CQ2L3oD0Rz+/ionHXiGLy3ZRuJfxMHeaBTYgXNw+/35WwPnVccS3xVpW8uLO+jRYox9Eq8Q+ncKcwRDOf+ZzGrSU2R2PKbHSunDSjhLflt0Hk34e4XtskMRvIWmGpUfzhECY+QG195WHzalpLbLULhY2xwjQgakQMARGZnF7jHeMKfx72LlYKKxn9CC3hVtMSNwl8ujzFhgaQkxR1KzQcZKZsooOfNZZ92B/OIVFYXWIPgD1qQz+wkpEKqjh92WkDYptFuhIlIehV6jqanEPiCn8h8T3wm1CbXaiwRkQtK6KopJ4/GK2rd1duFwqJ/HD9CNcO4BoSfxbd1lnFb4DGOA72Y4oNeGx48nr1xe+lsHnw82FcRGHe5tkHB3a9VPHRCdPl8BWFhfj7m7ANCrCvMDltZgVJXRP75xOfwyUWHd38IiUojBO2whRo2xZbDV8U35jDrqAwPV0V7HqYvB2ItpiXxFcUtjtnfA9RmNtTmHx4Hw4JLot/xcPmn3/qptESESpmcxVpnwVcFf+Kh8nPi47RpD9duCC+obBrHE098yHrFSzrAF/xMPkx67Wnhv8AVIpPKizL/gflQW+BZnyMiAAAAABJRU5ErkJggg==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14350" y="2941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690563</xdr:colOff>
      <xdr:row>138</xdr:row>
      <xdr:rowOff>15874</xdr:rowOff>
    </xdr:from>
    <xdr:to>
      <xdr:col>2</xdr:col>
      <xdr:colOff>3643313</xdr:colOff>
      <xdr:row>139</xdr:row>
      <xdr:rowOff>6349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14488" y="29048074"/>
          <a:ext cx="2952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140</xdr:row>
      <xdr:rowOff>114300</xdr:rowOff>
    </xdr:to>
    <xdr:sp macro="" textlink="">
      <xdr:nvSpPr>
        <xdr:cNvPr id="2" name="AutoShape 2" descr="data:image/png;base64,iVBORw0KGgoAAAANSUhEUgAAAbAAAAA2CAMAAAHmCQz/AAAAAXNSR0IArs4c6QAAAARnQU1BAACxjwv8YQUAAABdUExURf///3p6ekdHR6enp9DQ0JiYmMPDw93d3QAAAOzs7ImJiWlpaRERESMjI1dXV7W1tTQ0NDo6OrS0tMfHx5CQkLe3t0BAQM/Pz9jY2NPT0xQUFJWVlSIiIp+fnwAAAI4zYCkAAAAfdFJOU////////////////////////////////////////wDNGXYQAAAACXBIWXMAAA7EAAAOxAGVKw4bAAAK9klEQVRoQ+1b2ZKjuhJkCQIhCIIXghf//3fezKoSSAaMjd1uzp3O6QG0164FnAUUdj9EbXdD57Ks1ccS/5Fyngm5FG7udrJ7ACqiMf+jw4EJgTTLSY1UCM0Kl1X69BzG5gWOFox234ZStIHHzURg9+wTSbOnqV1XhMyGGgzzKZecrFxo3RpZevFzVyJ01HSivtvEDBAX8bvL+jYKmIR/sc2T+JlefxbbKpgBsTuyVYrIPJ9vyOWdf64oRZ/sRatCNxNurF1IBrQ+j5EO1tdwMlZ8DWJNMczFFVYKIuHy9PqpQxaoqk8M9SRgq3RqoD01honFTP0YL4WbFAfq3sDjAPJh7A6WPx2DnkWx3+PHx3qEdLARVgqrhSkES2KIhtZoX6warJ8uxilqxlOWhx7gGeLHqK/GIM7cq2+7XJJ95iqXefYv2Zz0nEXdghloeWytEWcIAgVIV85mh0X/0qkEiWWezWpUmCI/3zHarpJOFWgeHg/U16K/VZXI8HQ0hg7gljk8weE8iXa2wIho/Rw6UOUxOg3A9eCG0gYO2DmHFt2Si8SEgB8ZbA/3g6/RBiFMtng4j2c4s8HSGeUMDgebHVynyrfwgs4WnzqLrxrIHX5z7BewE64eIDCWx4tjQIIQjXG8uTEKuI3rmngUxOxk0Ny5emRr8Zop7RXLM4QXaeRcaUNUsWxbhnhtm+AsY5xyzMyFiYnXpu6zYgm7yl0XMozZAazyriOHR/bqs4a3qFdNoMt8wgTGSj3NXUkw0jVwrzg7yZiXdhEJfIRQOYnPkAJcbsqaklq3WPwSkumZ2eIRzZAvjaNeNU4iQ+OlU/kZY9qr1rY+I+ww5r1HO1yp/VGGD5BeZYGJxT1vAo+UzvytuyWjDFwXzADzrLkAbdA7cjx0wf7iXmmA0EWnLXBReeomnRhZAwuROGzp6MaYJDyvlTyWYzb2IocGwpJuwaXwqcPeR/a3AiLEpHvbR9DFeizigLu2SuBIkmT7y1WQk90WsoWbhuZbebODmLFxGAr5i6E5m/kRVuVJxk5pIf+SvxmWNAKhqMCYMIIEI5mj97qsdt672uPa+ay+dYm9arvrYnJiTaObwIwkyhws1q3qZx9H5U8BmpfYHQBRJ+n3sWWzj/EBxkaagDhuABKvU/IQr3f3vinSm5UxcQvcOfUmjL6POBQ/h/d3MuKy8GBJEK2rdOb9IF5n7APB436uwGzxYbZOMVYUH/bzjwMknhD/66L4DZzw2P93xqasSV1lts/W9fGMnmOet0fC6z5kRl24tpJOZS2Xp71iIXhDx9y9cIUNNNxCROBS0drGOM1YCW9XOzYmZDR0VzNqSrdaMKG+0BqYxVpZulBuB2ajCW5shEky6ZVLPCzq9GCOmTVYUKJNWjqxr/hYZRxD5cbhYxKkowJXeYg4qcMQC6m29uQllytoQ1+oyJKEsZaqCL1SAKyhCWNMNoaWFWGVcQwZUtqRBLERrMnISo5spRSQAmqvdgzlkmSDSnY1MEhA+5EHZYxUzr3OqufiVQyu0H2XNdLdi9Swa4RVxjFEY9JOZStpPsro0QZaVYs/HcQK5uMlkYA841JBadhWUWhRr6ogmCIYRnVUCvUBlWCtW2frc8Eq4xgyJKUZk4B+eLBB2SKlcUQKFqHOjKklKmGUA7WNKtjZSocxYy36nDCW9oCrPGhKGVMdc1ecQuusUMsSDjtn2Xt6H7+REVMkY3J0buD5OjfRPXY5um0wtGW0IUZj56Y63lKXYqATOgW/HCbuleZWMFqI0bESy2SfbmANmLrJSqG7e3nURM1Lo4LAYCjC3xTMfoZQleQAb66INHocdEM7UOrukVAzCU/GGBOIy9g0MwAAuOgf/+ccj0qUCWmldcH6/OsFQClqE7Gu70HbCdcUavkzAgNlNslrAfz1NNkKGm8G3zVZydG0JIKY4pUh5CIS8RjIyPcjLiPYwWzb20kaLrTGVGO7Rw+b+SnSck1x1Yq7JawISDLmhKUFIQfiDgQGssW1cMffzBhupb7Y0MPKGP8VjWHG1LtEVbgTT1xvvrjVt8EXMMh4R0hs+9h14LFrBSuerz6R4ATZ4tLlR2Hg6owpRG2vgfJ4G1XWxPENzvFhCz/B2PZU8hrybEy2NqTjs5bwOxrjqImKMH2mq4e3cYKx9yUrbzoSxriZO0HKA/wKYzIoGZOZhwwiR3Z4n8PvMhbQcIrZWiydxwnGYhM6Bw5aD4uGSp6CyEboc/gVjdGj7vFhvn5HYxt4a3OwhV/R2DdwgrGHKKppxL/PBoJ/DyLEMXl5/0MofsQB/1H8hsK4BHyI6SNbhTMwyiICD4ndQdxMDvWewRNjfV9hJefhPj4ElC8uFrSzuux3EHXRcaFVdstXZEmLYYBASidHMIK0v2xE0bRX3LSOnzY1dm6p6575c04S+4jWpuM3txP60OSgn+COrpnP/qZbgy3KEB+jpue4k+PvePTxWGPfVtgUhM4XMAGxEEp5VUFMRUcmF1HLB0GKuMXI4wvUW04R7xRWccxiU9tBwsAowiq0TCtP9oXOHq0c20TMH1+R1kXi2lNzs/r7CstnEsK4j/AVhS1j+Hm8HSEUs776seEp2CQvje6RiG3s7o/LkmQNKU7DbMVxcePud+f27l06nIndV9hsTGoPHZJ1q0qTnmaF7itskrMzwx0jG/iGwuSdq2ChPxGCfkNJ5IGeEjGmvPOMCEsLARwlksdd6eASacXFy8Fo6wZairmIqGohdptWoA3OoZoXX6lVh9JTs1hborCYJSo5YLHnXXxDYUtI7BfOt4VgbGnw6+lteWyAM5YWZvE+1msi1AosjonlLsWL+5qrDeLgKueF2D2FlUGlCNtoZx8NKqSniKo9heVWha+tIv3u4isKm8doF6qXySMWgkT8cRA5TE6qlF3HzytKnrHPWFoU/HAES4bgDUQsVC9CyF1LTSiiYrimLOHMs3v+AhBGL2QuxG7TCjOglqeyd/KSEJF5GUN7Wr6mhy6WwkhhXhRZlzIP67iP8ZLCpty51mv0mHrnvPeD0y/usFDiTzI3Mcz59RFFZSTq74Of+TCmqXoOiX0A7cleHj6JMO4KlX2nLkgUVt1CSdnluQ4KP/ddMN9GnH4SqygtVpUabiZdq20hWiWOu5UMT29ZPo9cRNHI1z6CQ2L3oD0Rz+/ionHXiGLy3ZRuJfxMHeaBTYgXNw+/35WwPnVccS3xVpW8uLO+jRYox9Eq8Q+ncKcwRDOf+ZzGrSU2R2PKbHSunDSjhLflt0Hk34e4XtskMRvIWmGpUfzhECY+QG195WHzalpLbLULhY2xwjQgakQMARGZnF7jHeMKfx72LlYKKxn9CC3hVtMSNwl8ujzFhgaQkxR1KzQcZKZsooOfNZZ92B/OIVFYXWIPgD1qQz+wkpEKqjh92WkDYptFuhIlIehV6jqanEPiCn8h8T3wm1CbXaiwRkQtK6KopJ4/GK2rd1duFwqJ/HD9CNcO4BoSfxbd1lnFb4DGOA72Y4oNeGx48nr1xe+lsHnw82FcRGHe5tkHB3a9VPHRCdPl8BWFhfj7m7ANCrCvMDltZgVJXRP75xOfwyUWHd38IiUojBO2whRo2xZbDV8U35jDrqAwPV0V7HqYvB2ItpiXxFcUtjtnfA9RmNtTmHx4Hw4JLot/xcPmn3/qptESESpmcxVpnwVcFf+Kh8nPi47RpD9duCC+obBrHE098yHrFSzrAF/xMPkx67Wnhv8AVIpPKizL/gflQW+BZnyMiAAAAABJRU5ErkJggg==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14350" y="2941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690563</xdr:colOff>
      <xdr:row>138</xdr:row>
      <xdr:rowOff>15874</xdr:rowOff>
    </xdr:from>
    <xdr:to>
      <xdr:col>2</xdr:col>
      <xdr:colOff>3643313</xdr:colOff>
      <xdr:row>139</xdr:row>
      <xdr:rowOff>6349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14488" y="29048074"/>
          <a:ext cx="2952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50"/>
  <sheetViews>
    <sheetView topLeftCell="A133" zoomScale="120" zoomScaleNormal="120" workbookViewId="0">
      <selection activeCell="D129" sqref="D129"/>
    </sheetView>
  </sheetViews>
  <sheetFormatPr defaultRowHeight="15" x14ac:dyDescent="0.25"/>
  <cols>
    <col min="1" max="1" width="7.7109375" style="64" customWidth="1"/>
    <col min="2" max="2" width="6.140625" style="64" customWidth="1"/>
    <col min="3" max="3" width="56.42578125" style="64" customWidth="1"/>
    <col min="4" max="4" width="9.5703125" style="64" customWidth="1"/>
    <col min="5" max="5" width="15.140625" style="64" bestFit="1" customWidth="1"/>
    <col min="6" max="6" width="11.28515625" style="64" bestFit="1" customWidth="1"/>
    <col min="7" max="16384" width="9.140625" style="64"/>
  </cols>
  <sheetData>
    <row r="3" spans="1:5" ht="32.25" customHeight="1" x14ac:dyDescent="0.25">
      <c r="A3" s="132" t="s">
        <v>0</v>
      </c>
      <c r="B3" s="132"/>
      <c r="C3" s="132"/>
      <c r="D3" s="132"/>
      <c r="E3" s="132"/>
    </row>
    <row r="4" spans="1:5" x14ac:dyDescent="0.25">
      <c r="A4" s="1"/>
      <c r="B4" s="65"/>
      <c r="C4" s="65"/>
    </row>
    <row r="5" spans="1:5" ht="15.75" x14ac:dyDescent="0.25">
      <c r="A5" s="3"/>
      <c r="B5" s="65"/>
      <c r="C5" s="65"/>
    </row>
    <row r="6" spans="1:5" x14ac:dyDescent="0.25">
      <c r="A6" s="128" t="s">
        <v>1</v>
      </c>
      <c r="B6" s="128"/>
      <c r="C6" s="128"/>
      <c r="D6" s="128"/>
      <c r="E6" s="128"/>
    </row>
    <row r="7" spans="1:5" ht="15" customHeight="1" x14ac:dyDescent="0.25">
      <c r="A7" s="128" t="s">
        <v>2</v>
      </c>
      <c r="B7" s="128"/>
      <c r="C7" s="128"/>
      <c r="D7" s="128"/>
      <c r="E7" s="128"/>
    </row>
    <row r="8" spans="1:5" x14ac:dyDescent="0.25">
      <c r="A8" s="119" t="s">
        <v>3</v>
      </c>
      <c r="B8" s="125"/>
      <c r="C8" s="125"/>
      <c r="D8" s="125"/>
      <c r="E8" s="120"/>
    </row>
    <row r="9" spans="1:5" x14ac:dyDescent="0.25">
      <c r="A9" s="119" t="s">
        <v>4</v>
      </c>
      <c r="B9" s="120"/>
      <c r="C9" s="38" t="s">
        <v>248</v>
      </c>
      <c r="D9" s="39"/>
      <c r="E9" s="40"/>
    </row>
    <row r="10" spans="1:5" ht="15" customHeight="1" x14ac:dyDescent="0.25">
      <c r="A10" s="133"/>
      <c r="B10" s="133"/>
      <c r="C10" s="133"/>
      <c r="D10" s="133"/>
      <c r="E10" s="133"/>
    </row>
    <row r="11" spans="1:5" x14ac:dyDescent="0.25">
      <c r="A11" s="4"/>
      <c r="B11" s="65"/>
      <c r="C11" s="65"/>
    </row>
    <row r="12" spans="1:5" ht="15" customHeight="1" x14ac:dyDescent="0.25">
      <c r="A12" s="128" t="s">
        <v>5</v>
      </c>
      <c r="B12" s="128"/>
      <c r="C12" s="128"/>
      <c r="D12" s="128"/>
      <c r="E12" s="128"/>
    </row>
    <row r="13" spans="1:5" x14ac:dyDescent="0.25">
      <c r="A13" s="49" t="s">
        <v>6</v>
      </c>
      <c r="B13" s="117" t="s">
        <v>7</v>
      </c>
      <c r="C13" s="118"/>
      <c r="D13" s="148"/>
      <c r="E13" s="148"/>
    </row>
    <row r="14" spans="1:5" ht="15" customHeight="1" x14ac:dyDescent="0.25">
      <c r="A14" s="49" t="s">
        <v>8</v>
      </c>
      <c r="B14" s="117" t="s">
        <v>9</v>
      </c>
      <c r="C14" s="118"/>
      <c r="D14" s="133" t="s">
        <v>10</v>
      </c>
      <c r="E14" s="133"/>
    </row>
    <row r="15" spans="1:5" ht="30" customHeight="1" x14ac:dyDescent="0.25">
      <c r="A15" s="49" t="s">
        <v>11</v>
      </c>
      <c r="B15" s="117" t="s">
        <v>12</v>
      </c>
      <c r="C15" s="118"/>
      <c r="D15" s="149" t="str">
        <f>'QUAD SAL'!C10</f>
        <v>DF000160/2019  SENGE/SINAENCO</v>
      </c>
      <c r="E15" s="149"/>
    </row>
    <row r="16" spans="1:5" ht="15" customHeight="1" x14ac:dyDescent="0.25">
      <c r="A16" s="49" t="s">
        <v>13</v>
      </c>
      <c r="B16" s="117" t="s">
        <v>14</v>
      </c>
      <c r="C16" s="118"/>
      <c r="D16" s="133" t="s">
        <v>15</v>
      </c>
      <c r="E16" s="133"/>
    </row>
    <row r="17" spans="1:5" x14ac:dyDescent="0.25">
      <c r="A17" s="46"/>
      <c r="B17" s="47"/>
      <c r="C17" s="47"/>
      <c r="D17" s="48"/>
      <c r="E17" s="48"/>
    </row>
    <row r="18" spans="1:5" ht="15" customHeight="1" x14ac:dyDescent="0.25">
      <c r="A18" s="150" t="s">
        <v>16</v>
      </c>
      <c r="B18" s="150"/>
      <c r="C18" s="128"/>
      <c r="D18" s="128"/>
      <c r="E18" s="128"/>
    </row>
    <row r="19" spans="1:5" ht="48" customHeight="1" x14ac:dyDescent="0.25">
      <c r="A19" s="128" t="s">
        <v>17</v>
      </c>
      <c r="B19" s="128"/>
      <c r="C19" s="42" t="s">
        <v>18</v>
      </c>
      <c r="D19" s="128" t="s">
        <v>19</v>
      </c>
      <c r="E19" s="128"/>
    </row>
    <row r="20" spans="1:5" ht="15" customHeight="1" x14ac:dyDescent="0.25">
      <c r="A20" s="133" t="s">
        <v>20</v>
      </c>
      <c r="B20" s="133"/>
      <c r="C20" s="49" t="s">
        <v>21</v>
      </c>
      <c r="D20" s="133">
        <v>1</v>
      </c>
      <c r="E20" s="133"/>
    </row>
    <row r="21" spans="1:5" x14ac:dyDescent="0.25">
      <c r="A21" s="4"/>
      <c r="B21" s="65"/>
      <c r="C21" s="65"/>
    </row>
    <row r="22" spans="1:5" ht="15" customHeight="1" x14ac:dyDescent="0.25">
      <c r="A22" s="128" t="s">
        <v>22</v>
      </c>
      <c r="B22" s="128"/>
      <c r="C22" s="128"/>
      <c r="D22" s="128"/>
      <c r="E22" s="128"/>
    </row>
    <row r="23" spans="1:5" ht="15" customHeight="1" x14ac:dyDescent="0.25">
      <c r="A23" s="49">
        <v>1</v>
      </c>
      <c r="B23" s="117" t="s">
        <v>23</v>
      </c>
      <c r="C23" s="118"/>
      <c r="D23" s="133" t="str">
        <f>'QUAD SAL'!A10</f>
        <v>Engenheiro Responsável</v>
      </c>
      <c r="E23" s="133"/>
    </row>
    <row r="24" spans="1:5" x14ac:dyDescent="0.25">
      <c r="A24" s="49">
        <v>2</v>
      </c>
      <c r="B24" s="117" t="s">
        <v>24</v>
      </c>
      <c r="C24" s="118"/>
      <c r="D24" s="134">
        <f>'QUAD SAL'!D10</f>
        <v>8109</v>
      </c>
      <c r="E24" s="134"/>
    </row>
    <row r="25" spans="1:5" ht="15" customHeight="1" x14ac:dyDescent="0.25">
      <c r="A25" s="49">
        <v>3</v>
      </c>
      <c r="B25" s="117" t="s">
        <v>25</v>
      </c>
      <c r="C25" s="118"/>
      <c r="D25" s="133" t="str">
        <f>'QUAD SAL'!B10</f>
        <v>Engenheiro</v>
      </c>
      <c r="E25" s="133"/>
    </row>
    <row r="26" spans="1:5" x14ac:dyDescent="0.25">
      <c r="A26" s="49">
        <v>4</v>
      </c>
      <c r="B26" s="117" t="s">
        <v>26</v>
      </c>
      <c r="C26" s="118"/>
      <c r="D26" s="148">
        <v>43221</v>
      </c>
      <c r="E26" s="148"/>
    </row>
    <row r="27" spans="1:5" x14ac:dyDescent="0.25">
      <c r="A27" s="49">
        <v>5</v>
      </c>
      <c r="B27" s="117" t="s">
        <v>27</v>
      </c>
      <c r="C27" s="118"/>
      <c r="D27" s="133">
        <f>'AN XII-4 RESUMO MO'!B9</f>
        <v>1</v>
      </c>
      <c r="E27" s="133"/>
    </row>
    <row r="28" spans="1:5" x14ac:dyDescent="0.25">
      <c r="A28" s="4"/>
      <c r="B28" s="65"/>
      <c r="C28" s="65"/>
    </row>
    <row r="29" spans="1:5" ht="15" customHeight="1" x14ac:dyDescent="0.25">
      <c r="A29" s="128" t="s">
        <v>28</v>
      </c>
      <c r="B29" s="128"/>
      <c r="C29" s="128"/>
      <c r="D29" s="128"/>
      <c r="E29" s="128"/>
    </row>
    <row r="30" spans="1:5" x14ac:dyDescent="0.25">
      <c r="A30" s="42" t="s">
        <v>29</v>
      </c>
      <c r="B30" s="143" t="s">
        <v>30</v>
      </c>
      <c r="C30" s="143"/>
      <c r="D30" s="143"/>
      <c r="E30" s="42" t="s">
        <v>31</v>
      </c>
    </row>
    <row r="31" spans="1:5" x14ac:dyDescent="0.25">
      <c r="A31" s="49" t="s">
        <v>6</v>
      </c>
      <c r="B31" s="139" t="s">
        <v>32</v>
      </c>
      <c r="C31" s="139"/>
      <c r="D31" s="139"/>
      <c r="E31" s="44">
        <f>D24</f>
        <v>8109</v>
      </c>
    </row>
    <row r="32" spans="1:5" x14ac:dyDescent="0.25">
      <c r="A32" s="49" t="s">
        <v>8</v>
      </c>
      <c r="B32" s="139" t="s">
        <v>33</v>
      </c>
      <c r="C32" s="139"/>
      <c r="D32" s="139"/>
      <c r="E32" s="44">
        <f>'QUAD SAL'!F10</f>
        <v>0</v>
      </c>
    </row>
    <row r="33" spans="1:5" x14ac:dyDescent="0.25">
      <c r="A33" s="49" t="s">
        <v>11</v>
      </c>
      <c r="B33" s="139" t="s">
        <v>34</v>
      </c>
      <c r="C33" s="139"/>
      <c r="D33" s="139"/>
      <c r="E33" s="44">
        <f>'QUAD SAL'!E10</f>
        <v>0</v>
      </c>
    </row>
    <row r="34" spans="1:5" x14ac:dyDescent="0.25">
      <c r="A34" s="49" t="s">
        <v>13</v>
      </c>
      <c r="B34" s="139" t="s">
        <v>35</v>
      </c>
      <c r="C34" s="139"/>
      <c r="D34" s="139"/>
      <c r="E34" s="44">
        <v>0</v>
      </c>
    </row>
    <row r="35" spans="1:5" x14ac:dyDescent="0.25">
      <c r="A35" s="49" t="s">
        <v>36</v>
      </c>
      <c r="B35" s="139" t="s">
        <v>37</v>
      </c>
      <c r="C35" s="139"/>
      <c r="D35" s="139"/>
      <c r="E35" s="44">
        <v>0</v>
      </c>
    </row>
    <row r="36" spans="1:5" x14ac:dyDescent="0.25">
      <c r="A36" s="49" t="s">
        <v>38</v>
      </c>
      <c r="B36" s="139" t="s">
        <v>39</v>
      </c>
      <c r="C36" s="139"/>
      <c r="D36" s="139"/>
      <c r="E36" s="44">
        <v>0</v>
      </c>
    </row>
    <row r="37" spans="1:5" x14ac:dyDescent="0.25">
      <c r="A37" s="49" t="s">
        <v>40</v>
      </c>
      <c r="B37" s="139" t="s">
        <v>41</v>
      </c>
      <c r="C37" s="139"/>
      <c r="D37" s="139"/>
      <c r="E37" s="44">
        <v>0</v>
      </c>
    </row>
    <row r="38" spans="1:5" ht="15" customHeight="1" x14ac:dyDescent="0.25">
      <c r="A38" s="121" t="s">
        <v>42</v>
      </c>
      <c r="B38" s="121"/>
      <c r="C38" s="121"/>
      <c r="D38" s="121"/>
      <c r="E38" s="45">
        <f>SUM(E31:E37)</f>
        <v>8109</v>
      </c>
    </row>
    <row r="39" spans="1:5" x14ac:dyDescent="0.25">
      <c r="A39" s="4"/>
      <c r="B39" s="65"/>
      <c r="C39" s="65"/>
    </row>
    <row r="40" spans="1:5" x14ac:dyDescent="0.25">
      <c r="A40" s="4"/>
      <c r="B40" s="65"/>
      <c r="C40" s="65"/>
    </row>
    <row r="41" spans="1:5" ht="15" customHeight="1" x14ac:dyDescent="0.25">
      <c r="A41" s="140" t="s">
        <v>43</v>
      </c>
      <c r="B41" s="141"/>
      <c r="C41" s="141"/>
      <c r="D41" s="141"/>
      <c r="E41" s="142"/>
    </row>
    <row r="42" spans="1:5" x14ac:dyDescent="0.25">
      <c r="A42" s="42" t="s">
        <v>44</v>
      </c>
      <c r="B42" s="143" t="s">
        <v>45</v>
      </c>
      <c r="C42" s="143"/>
      <c r="D42" s="143"/>
      <c r="E42" s="23" t="s">
        <v>31</v>
      </c>
    </row>
    <row r="43" spans="1:5" x14ac:dyDescent="0.25">
      <c r="A43" s="49" t="s">
        <v>6</v>
      </c>
      <c r="B43" s="139" t="s">
        <v>46</v>
      </c>
      <c r="C43" s="139"/>
      <c r="D43" s="139"/>
      <c r="E43" s="36">
        <v>0</v>
      </c>
    </row>
    <row r="44" spans="1:5" x14ac:dyDescent="0.25">
      <c r="A44" s="49" t="s">
        <v>47</v>
      </c>
      <c r="B44" s="139" t="s">
        <v>48</v>
      </c>
      <c r="C44" s="139"/>
      <c r="D44" s="139"/>
      <c r="E44" s="36">
        <v>0</v>
      </c>
    </row>
    <row r="45" spans="1:5" x14ac:dyDescent="0.25">
      <c r="A45" s="49" t="s">
        <v>8</v>
      </c>
      <c r="B45" s="139" t="s">
        <v>49</v>
      </c>
      <c r="C45" s="139"/>
      <c r="D45" s="139"/>
      <c r="E45" s="36">
        <f>ROUND((22*'QUAD SAL'!G10),2)</f>
        <v>475.2</v>
      </c>
    </row>
    <row r="46" spans="1:5" x14ac:dyDescent="0.25">
      <c r="A46" s="49" t="s">
        <v>11</v>
      </c>
      <c r="B46" s="139" t="s">
        <v>50</v>
      </c>
      <c r="C46" s="139"/>
      <c r="D46" s="139"/>
      <c r="E46" s="36">
        <f>'QUAD SAL'!I10</f>
        <v>0</v>
      </c>
    </row>
    <row r="47" spans="1:5" x14ac:dyDescent="0.25">
      <c r="A47" s="49" t="s">
        <v>13</v>
      </c>
      <c r="B47" s="139" t="s">
        <v>51</v>
      </c>
      <c r="C47" s="139"/>
      <c r="D47" s="139"/>
      <c r="E47" s="36">
        <f>0</f>
        <v>0</v>
      </c>
    </row>
    <row r="48" spans="1:5" x14ac:dyDescent="0.25">
      <c r="A48" s="49" t="s">
        <v>36</v>
      </c>
      <c r="B48" s="139" t="s">
        <v>52</v>
      </c>
      <c r="C48" s="139"/>
      <c r="D48" s="139"/>
      <c r="E48" s="36">
        <f>'QUAD SAL'!K10</f>
        <v>2</v>
      </c>
    </row>
    <row r="49" spans="1:5" x14ac:dyDescent="0.25">
      <c r="A49" s="49" t="s">
        <v>38</v>
      </c>
      <c r="B49" s="139" t="s">
        <v>53</v>
      </c>
      <c r="C49" s="139"/>
      <c r="D49" s="139"/>
      <c r="E49" s="36">
        <f>'QUAD SAL'!J10</f>
        <v>0</v>
      </c>
    </row>
    <row r="50" spans="1:5" ht="15" customHeight="1" x14ac:dyDescent="0.25">
      <c r="A50" s="121" t="s">
        <v>54</v>
      </c>
      <c r="B50" s="121"/>
      <c r="C50" s="121"/>
      <c r="D50" s="121"/>
      <c r="E50" s="37">
        <f>SUM(E43:E49)</f>
        <v>477.2</v>
      </c>
    </row>
    <row r="51" spans="1:5" ht="15" customHeight="1" x14ac:dyDescent="0.25">
      <c r="A51" s="144" t="s">
        <v>55</v>
      </c>
      <c r="B51" s="145"/>
      <c r="C51" s="145"/>
      <c r="D51" s="145"/>
      <c r="E51" s="145"/>
    </row>
    <row r="52" spans="1:5" x14ac:dyDescent="0.25">
      <c r="A52" s="4"/>
      <c r="B52" s="65"/>
      <c r="C52" s="65"/>
    </row>
    <row r="53" spans="1:5" x14ac:dyDescent="0.25">
      <c r="A53" s="4"/>
      <c r="B53" s="65"/>
      <c r="C53" s="65"/>
    </row>
    <row r="54" spans="1:5" ht="15" customHeight="1" x14ac:dyDescent="0.25">
      <c r="A54" s="128" t="s">
        <v>56</v>
      </c>
      <c r="B54" s="128"/>
      <c r="C54" s="128"/>
      <c r="D54" s="128"/>
      <c r="E54" s="128"/>
    </row>
    <row r="55" spans="1:5" x14ac:dyDescent="0.25">
      <c r="A55" s="41" t="s">
        <v>57</v>
      </c>
      <c r="B55" s="138" t="s">
        <v>58</v>
      </c>
      <c r="C55" s="138"/>
      <c r="D55" s="138"/>
      <c r="E55" s="17" t="s">
        <v>31</v>
      </c>
    </row>
    <row r="56" spans="1:5" x14ac:dyDescent="0.25">
      <c r="A56" s="49" t="s">
        <v>6</v>
      </c>
      <c r="B56" s="139" t="s">
        <v>59</v>
      </c>
      <c r="C56" s="139"/>
      <c r="D56" s="139"/>
      <c r="E56" s="36">
        <v>0</v>
      </c>
    </row>
    <row r="57" spans="1:5" x14ac:dyDescent="0.25">
      <c r="A57" s="49" t="s">
        <v>8</v>
      </c>
      <c r="B57" s="139" t="s">
        <v>60</v>
      </c>
      <c r="C57" s="139"/>
      <c r="D57" s="139"/>
      <c r="E57" s="36">
        <v>0</v>
      </c>
    </row>
    <row r="58" spans="1:5" x14ac:dyDescent="0.25">
      <c r="A58" s="49" t="s">
        <v>11</v>
      </c>
      <c r="B58" s="139" t="s">
        <v>61</v>
      </c>
      <c r="C58" s="139"/>
      <c r="D58" s="139"/>
      <c r="E58" s="36">
        <v>0</v>
      </c>
    </row>
    <row r="59" spans="1:5" x14ac:dyDescent="0.25">
      <c r="A59" s="49" t="s">
        <v>13</v>
      </c>
      <c r="B59" s="139" t="s">
        <v>62</v>
      </c>
      <c r="C59" s="139"/>
      <c r="D59" s="139"/>
      <c r="E59" s="36">
        <v>0</v>
      </c>
    </row>
    <row r="60" spans="1:5" ht="15" customHeight="1" x14ac:dyDescent="0.25">
      <c r="A60" s="121" t="s">
        <v>63</v>
      </c>
      <c r="B60" s="121"/>
      <c r="C60" s="121"/>
      <c r="D60" s="121"/>
      <c r="E60" s="37">
        <f>SUM(E56:E59)</f>
        <v>0</v>
      </c>
    </row>
    <row r="61" spans="1:5" ht="15" customHeight="1" x14ac:dyDescent="0.25">
      <c r="A61" s="151" t="s">
        <v>64</v>
      </c>
      <c r="B61" s="145"/>
      <c r="C61" s="145"/>
      <c r="D61" s="145"/>
      <c r="E61" s="145"/>
    </row>
    <row r="62" spans="1:5" x14ac:dyDescent="0.25">
      <c r="A62" s="4"/>
      <c r="B62" s="65"/>
      <c r="C62" s="65"/>
    </row>
    <row r="63" spans="1:5" x14ac:dyDescent="0.25">
      <c r="A63" s="135" t="s">
        <v>65</v>
      </c>
      <c r="B63" s="136"/>
      <c r="C63" s="136"/>
      <c r="D63" s="136"/>
      <c r="E63" s="137"/>
    </row>
    <row r="64" spans="1:5" x14ac:dyDescent="0.25">
      <c r="A64" s="135" t="s">
        <v>66</v>
      </c>
      <c r="B64" s="136"/>
      <c r="C64" s="136"/>
      <c r="D64" s="136"/>
      <c r="E64" s="137"/>
    </row>
    <row r="65" spans="1:5" ht="15" customHeight="1" x14ac:dyDescent="0.25">
      <c r="A65" s="7" t="s">
        <v>67</v>
      </c>
      <c r="B65" s="146" t="s">
        <v>68</v>
      </c>
      <c r="C65" s="147"/>
      <c r="D65" s="7" t="s">
        <v>69</v>
      </c>
      <c r="E65" s="7" t="s">
        <v>31</v>
      </c>
    </row>
    <row r="66" spans="1:5" ht="15" customHeight="1" x14ac:dyDescent="0.25">
      <c r="A66" s="5" t="s">
        <v>6</v>
      </c>
      <c r="B66" s="122" t="s">
        <v>70</v>
      </c>
      <c r="C66" s="123"/>
      <c r="D66" s="43">
        <v>0.2</v>
      </c>
      <c r="E66" s="34">
        <f>ROUND(($E$38*D66),2)</f>
        <v>1621.8</v>
      </c>
    </row>
    <row r="67" spans="1:5" x14ac:dyDescent="0.25">
      <c r="A67" s="5" t="s">
        <v>8</v>
      </c>
      <c r="B67" s="122" t="s">
        <v>71</v>
      </c>
      <c r="C67" s="123"/>
      <c r="D67" s="43">
        <v>1.4999999999999999E-2</v>
      </c>
      <c r="E67" s="34">
        <f t="shared" ref="E67:E73" si="0">ROUND(($E$38*D67),2)</f>
        <v>121.64</v>
      </c>
    </row>
    <row r="68" spans="1:5" x14ac:dyDescent="0.25">
      <c r="A68" s="5" t="s">
        <v>11</v>
      </c>
      <c r="B68" s="122" t="s">
        <v>72</v>
      </c>
      <c r="C68" s="123"/>
      <c r="D68" s="43">
        <v>0.01</v>
      </c>
      <c r="E68" s="34">
        <f t="shared" si="0"/>
        <v>81.09</v>
      </c>
    </row>
    <row r="69" spans="1:5" x14ac:dyDescent="0.25">
      <c r="A69" s="5" t="s">
        <v>13</v>
      </c>
      <c r="B69" s="122" t="s">
        <v>73</v>
      </c>
      <c r="C69" s="123"/>
      <c r="D69" s="43">
        <v>2E-3</v>
      </c>
      <c r="E69" s="34">
        <f t="shared" si="0"/>
        <v>16.22</v>
      </c>
    </row>
    <row r="70" spans="1:5" x14ac:dyDescent="0.25">
      <c r="A70" s="5" t="s">
        <v>36</v>
      </c>
      <c r="B70" s="122" t="s">
        <v>74</v>
      </c>
      <c r="C70" s="123"/>
      <c r="D70" s="43">
        <v>2.5000000000000001E-2</v>
      </c>
      <c r="E70" s="34">
        <f t="shared" si="0"/>
        <v>202.73</v>
      </c>
    </row>
    <row r="71" spans="1:5" x14ac:dyDescent="0.25">
      <c r="A71" s="5" t="s">
        <v>38</v>
      </c>
      <c r="B71" s="122" t="s">
        <v>75</v>
      </c>
      <c r="C71" s="123"/>
      <c r="D71" s="43">
        <v>0.08</v>
      </c>
      <c r="E71" s="34">
        <f t="shared" si="0"/>
        <v>648.72</v>
      </c>
    </row>
    <row r="72" spans="1:5" x14ac:dyDescent="0.25">
      <c r="A72" s="5" t="s">
        <v>40</v>
      </c>
      <c r="B72" s="122" t="s">
        <v>76</v>
      </c>
      <c r="C72" s="123"/>
      <c r="D72" s="43">
        <v>0.06</v>
      </c>
      <c r="E72" s="34">
        <f t="shared" si="0"/>
        <v>486.54</v>
      </c>
    </row>
    <row r="73" spans="1:5" x14ac:dyDescent="0.25">
      <c r="A73" s="8" t="s">
        <v>77</v>
      </c>
      <c r="B73" s="154" t="s">
        <v>78</v>
      </c>
      <c r="C73" s="155"/>
      <c r="D73" s="50">
        <v>6.0000000000000001E-3</v>
      </c>
      <c r="E73" s="34">
        <f t="shared" si="0"/>
        <v>48.65</v>
      </c>
    </row>
    <row r="74" spans="1:5" x14ac:dyDescent="0.25">
      <c r="A74" s="121" t="s">
        <v>79</v>
      </c>
      <c r="B74" s="121"/>
      <c r="C74" s="121"/>
      <c r="D74" s="51">
        <f>SUM(D66:D73)</f>
        <v>0.39800000000000008</v>
      </c>
      <c r="E74" s="37">
        <f>SUM(E66:E73)</f>
        <v>3227.39</v>
      </c>
    </row>
    <row r="75" spans="1:5" x14ac:dyDescent="0.25">
      <c r="A75" s="4"/>
      <c r="B75" s="65"/>
      <c r="C75" s="65"/>
    </row>
    <row r="76" spans="1:5" x14ac:dyDescent="0.25">
      <c r="A76" s="135" t="s">
        <v>80</v>
      </c>
      <c r="B76" s="136"/>
      <c r="C76" s="136"/>
      <c r="D76" s="136"/>
      <c r="E76" s="137"/>
    </row>
    <row r="77" spans="1:5" ht="15" customHeight="1" x14ac:dyDescent="0.25">
      <c r="A77" s="7" t="s">
        <v>81</v>
      </c>
      <c r="B77" s="146" t="s">
        <v>82</v>
      </c>
      <c r="C77" s="147"/>
      <c r="D77" s="7" t="s">
        <v>69</v>
      </c>
      <c r="E77" s="7" t="s">
        <v>31</v>
      </c>
    </row>
    <row r="78" spans="1:5" ht="15" customHeight="1" x14ac:dyDescent="0.25">
      <c r="A78" s="5" t="s">
        <v>6</v>
      </c>
      <c r="B78" s="122" t="s">
        <v>234</v>
      </c>
      <c r="C78" s="123"/>
      <c r="D78" s="43">
        <v>8.3299999999999999E-2</v>
      </c>
      <c r="E78" s="34">
        <f t="shared" ref="E78" si="1">ROUND(($E$38*D78),2)</f>
        <v>675.48</v>
      </c>
    </row>
    <row r="79" spans="1:5" ht="15" customHeight="1" x14ac:dyDescent="0.25">
      <c r="A79" s="5"/>
      <c r="B79" s="152" t="s">
        <v>83</v>
      </c>
      <c r="C79" s="153"/>
      <c r="D79" s="54">
        <f>SUM(D78)</f>
        <v>8.3299999999999999E-2</v>
      </c>
      <c r="E79" s="55">
        <f>SUM(E78)</f>
        <v>675.48</v>
      </c>
    </row>
    <row r="80" spans="1:5" ht="15" customHeight="1" x14ac:dyDescent="0.25">
      <c r="A80" s="52" t="s">
        <v>8</v>
      </c>
      <c r="B80" s="122" t="s">
        <v>84</v>
      </c>
      <c r="C80" s="123"/>
      <c r="D80" s="50">
        <f>(D74*D79)</f>
        <v>3.3153400000000006E-2</v>
      </c>
      <c r="E80" s="34">
        <f t="shared" ref="E80:E81" si="2">ROUND(($E$38*D80),2)</f>
        <v>268.83999999999997</v>
      </c>
    </row>
    <row r="81" spans="1:5" ht="30" customHeight="1" x14ac:dyDescent="0.25">
      <c r="A81" s="5" t="s">
        <v>11</v>
      </c>
      <c r="B81" s="122" t="s">
        <v>240</v>
      </c>
      <c r="C81" s="123"/>
      <c r="D81" s="43">
        <v>0.121</v>
      </c>
      <c r="E81" s="34">
        <f t="shared" si="2"/>
        <v>981.19</v>
      </c>
    </row>
    <row r="82" spans="1:5" x14ac:dyDescent="0.25">
      <c r="A82" s="121" t="s">
        <v>79</v>
      </c>
      <c r="B82" s="121"/>
      <c r="C82" s="121"/>
      <c r="D82" s="53">
        <f>SUM(D79:D81)</f>
        <v>0.23745340000000001</v>
      </c>
      <c r="E82" s="35">
        <f>SUM(E79:E81)</f>
        <v>1925.51</v>
      </c>
    </row>
    <row r="83" spans="1:5" x14ac:dyDescent="0.25">
      <c r="A83" s="4"/>
      <c r="B83" s="65"/>
      <c r="C83" s="65"/>
    </row>
    <row r="84" spans="1:5" x14ac:dyDescent="0.25">
      <c r="A84" s="135" t="s">
        <v>85</v>
      </c>
      <c r="B84" s="136"/>
      <c r="C84" s="136"/>
      <c r="D84" s="136"/>
      <c r="E84" s="137"/>
    </row>
    <row r="85" spans="1:5" ht="15" customHeight="1" x14ac:dyDescent="0.25">
      <c r="A85" s="7" t="s">
        <v>86</v>
      </c>
      <c r="B85" s="146" t="s">
        <v>87</v>
      </c>
      <c r="C85" s="147"/>
      <c r="D85" s="7" t="s">
        <v>69</v>
      </c>
      <c r="E85" s="7" t="s">
        <v>31</v>
      </c>
    </row>
    <row r="86" spans="1:5" ht="30" customHeight="1" x14ac:dyDescent="0.25">
      <c r="A86" s="5" t="s">
        <v>6</v>
      </c>
      <c r="B86" s="122" t="s">
        <v>235</v>
      </c>
      <c r="C86" s="123"/>
      <c r="D86" s="43"/>
      <c r="E86" s="34">
        <f t="shared" ref="E86:E87" si="3">ROUND(($E$38*D86),2)</f>
        <v>0</v>
      </c>
    </row>
    <row r="87" spans="1:5" ht="15" customHeight="1" x14ac:dyDescent="0.25">
      <c r="A87" s="8" t="s">
        <v>8</v>
      </c>
      <c r="B87" s="154" t="s">
        <v>88</v>
      </c>
      <c r="C87" s="155"/>
      <c r="D87" s="43">
        <f>D74*D86</f>
        <v>0</v>
      </c>
      <c r="E87" s="34">
        <f t="shared" si="3"/>
        <v>0</v>
      </c>
    </row>
    <row r="88" spans="1:5" x14ac:dyDescent="0.25">
      <c r="A88" s="121" t="s">
        <v>79</v>
      </c>
      <c r="B88" s="121"/>
      <c r="C88" s="121"/>
      <c r="D88" s="53">
        <f>SUM(D86:D87)</f>
        <v>0</v>
      </c>
      <c r="E88" s="35">
        <f>SUM(E86:E87)</f>
        <v>0</v>
      </c>
    </row>
    <row r="89" spans="1:5" x14ac:dyDescent="0.25">
      <c r="A89" s="4"/>
      <c r="B89" s="65"/>
      <c r="C89" s="65"/>
    </row>
    <row r="90" spans="1:5" x14ac:dyDescent="0.25">
      <c r="A90" s="135" t="s">
        <v>89</v>
      </c>
      <c r="B90" s="136"/>
      <c r="C90" s="136"/>
      <c r="D90" s="136"/>
      <c r="E90" s="137"/>
    </row>
    <row r="91" spans="1:5" ht="15" customHeight="1" x14ac:dyDescent="0.25">
      <c r="A91" s="7" t="s">
        <v>90</v>
      </c>
      <c r="B91" s="146" t="s">
        <v>91</v>
      </c>
      <c r="C91" s="147"/>
      <c r="D91" s="7" t="s">
        <v>69</v>
      </c>
      <c r="E91" s="7" t="s">
        <v>31</v>
      </c>
    </row>
    <row r="92" spans="1:5" ht="15" customHeight="1" x14ac:dyDescent="0.25">
      <c r="A92" s="5" t="s">
        <v>6</v>
      </c>
      <c r="B92" s="122" t="s">
        <v>236</v>
      </c>
      <c r="C92" s="123"/>
      <c r="D92" s="43">
        <v>1.8100000000000002E-2</v>
      </c>
      <c r="E92" s="34">
        <f t="shared" ref="E92:E97" si="4">ROUND(($E$38*D92),2)</f>
        <v>146.77000000000001</v>
      </c>
    </row>
    <row r="93" spans="1:5" ht="15" customHeight="1" x14ac:dyDescent="0.25">
      <c r="A93" s="5" t="s">
        <v>8</v>
      </c>
      <c r="B93" s="122" t="s">
        <v>92</v>
      </c>
      <c r="C93" s="123"/>
      <c r="D93" s="43">
        <f>D71*D92</f>
        <v>1.4480000000000001E-3</v>
      </c>
      <c r="E93" s="34">
        <f t="shared" si="4"/>
        <v>11.74</v>
      </c>
    </row>
    <row r="94" spans="1:5" ht="30" customHeight="1" x14ac:dyDescent="0.25">
      <c r="A94" s="5" t="s">
        <v>11</v>
      </c>
      <c r="B94" s="122" t="s">
        <v>237</v>
      </c>
      <c r="C94" s="123"/>
      <c r="D94" s="43">
        <v>4.2500000000000003E-2</v>
      </c>
      <c r="E94" s="34">
        <f t="shared" si="4"/>
        <v>344.63</v>
      </c>
    </row>
    <row r="95" spans="1:5" ht="15" customHeight="1" x14ac:dyDescent="0.25">
      <c r="A95" s="5" t="s">
        <v>13</v>
      </c>
      <c r="B95" s="122" t="s">
        <v>238</v>
      </c>
      <c r="C95" s="123"/>
      <c r="D95" s="43">
        <v>2.8999999999999998E-3</v>
      </c>
      <c r="E95" s="34">
        <f t="shared" si="4"/>
        <v>23.52</v>
      </c>
    </row>
    <row r="96" spans="1:5" ht="15" customHeight="1" x14ac:dyDescent="0.25">
      <c r="A96" s="5" t="s">
        <v>36</v>
      </c>
      <c r="B96" s="122" t="s">
        <v>93</v>
      </c>
      <c r="C96" s="123"/>
      <c r="D96" s="43">
        <f>D74*D95</f>
        <v>1.1542000000000002E-3</v>
      </c>
      <c r="E96" s="34">
        <f t="shared" si="4"/>
        <v>9.36</v>
      </c>
    </row>
    <row r="97" spans="1:6" ht="30" customHeight="1" x14ac:dyDescent="0.25">
      <c r="A97" s="5" t="s">
        <v>38</v>
      </c>
      <c r="B97" s="122" t="s">
        <v>239</v>
      </c>
      <c r="C97" s="123"/>
      <c r="D97" s="43">
        <v>7.4999999999999997E-3</v>
      </c>
      <c r="E97" s="34">
        <f t="shared" si="4"/>
        <v>60.82</v>
      </c>
    </row>
    <row r="98" spans="1:6" x14ac:dyDescent="0.25">
      <c r="A98" s="121" t="s">
        <v>79</v>
      </c>
      <c r="B98" s="121"/>
      <c r="C98" s="121"/>
      <c r="D98" s="53">
        <f>SUM(D92:D97)</f>
        <v>7.3602200000000007E-2</v>
      </c>
      <c r="E98" s="35">
        <f>SUM(E92:E97)</f>
        <v>596.84</v>
      </c>
    </row>
    <row r="99" spans="1:6" x14ac:dyDescent="0.25">
      <c r="A99" s="4"/>
      <c r="B99" s="65"/>
      <c r="C99" s="65"/>
    </row>
    <row r="100" spans="1:6" x14ac:dyDescent="0.25">
      <c r="A100" s="135" t="s">
        <v>95</v>
      </c>
      <c r="B100" s="136"/>
      <c r="C100" s="136"/>
      <c r="D100" s="136"/>
      <c r="E100" s="137"/>
    </row>
    <row r="101" spans="1:6" ht="15" customHeight="1" x14ac:dyDescent="0.25">
      <c r="A101" s="7" t="s">
        <v>96</v>
      </c>
      <c r="B101" s="146" t="s">
        <v>97</v>
      </c>
      <c r="C101" s="147"/>
      <c r="D101" s="7" t="s">
        <v>69</v>
      </c>
      <c r="E101" s="7" t="s">
        <v>31</v>
      </c>
    </row>
    <row r="102" spans="1:6" ht="30" customHeight="1" x14ac:dyDescent="0.25">
      <c r="A102" s="5" t="s">
        <v>6</v>
      </c>
      <c r="B102" s="122" t="s">
        <v>241</v>
      </c>
      <c r="C102" s="123"/>
      <c r="D102" s="43">
        <v>9.4999999999999998E-3</v>
      </c>
      <c r="E102" s="34">
        <f t="shared" ref="E102:E107" si="5">ROUND(($E$38*D102),2)</f>
        <v>77.040000000000006</v>
      </c>
    </row>
    <row r="103" spans="1:6" ht="15" customHeight="1" x14ac:dyDescent="0.25">
      <c r="A103" s="5" t="s">
        <v>8</v>
      </c>
      <c r="B103" s="122" t="s">
        <v>242</v>
      </c>
      <c r="C103" s="123"/>
      <c r="D103" s="43"/>
      <c r="E103" s="34">
        <f t="shared" si="5"/>
        <v>0</v>
      </c>
    </row>
    <row r="104" spans="1:6" ht="30" customHeight="1" x14ac:dyDescent="0.25">
      <c r="A104" s="5" t="s">
        <v>11</v>
      </c>
      <c r="B104" s="122" t="s">
        <v>244</v>
      </c>
      <c r="C104" s="123"/>
      <c r="D104" s="43"/>
      <c r="E104" s="34">
        <f t="shared" si="5"/>
        <v>0</v>
      </c>
    </row>
    <row r="105" spans="1:6" ht="15" customHeight="1" x14ac:dyDescent="0.25">
      <c r="A105" s="5" t="s">
        <v>13</v>
      </c>
      <c r="B105" s="122" t="s">
        <v>243</v>
      </c>
      <c r="C105" s="123"/>
      <c r="D105" s="43"/>
      <c r="E105" s="34">
        <f t="shared" si="5"/>
        <v>0</v>
      </c>
    </row>
    <row r="106" spans="1:6" ht="15" customHeight="1" x14ac:dyDescent="0.25">
      <c r="A106" s="5" t="s">
        <v>36</v>
      </c>
      <c r="B106" s="122" t="s">
        <v>245</v>
      </c>
      <c r="C106" s="123"/>
      <c r="D106" s="43"/>
      <c r="E106" s="34">
        <f t="shared" si="5"/>
        <v>0</v>
      </c>
      <c r="F106" s="66"/>
    </row>
    <row r="107" spans="1:6" ht="15" customHeight="1" x14ac:dyDescent="0.25">
      <c r="A107" s="5" t="s">
        <v>38</v>
      </c>
      <c r="B107" s="122" t="s">
        <v>246</v>
      </c>
      <c r="C107" s="123"/>
      <c r="D107" s="43">
        <v>0</v>
      </c>
      <c r="E107" s="34">
        <f t="shared" si="5"/>
        <v>0</v>
      </c>
    </row>
    <row r="108" spans="1:6" x14ac:dyDescent="0.25">
      <c r="A108" s="121" t="s">
        <v>83</v>
      </c>
      <c r="B108" s="121"/>
      <c r="C108" s="121"/>
      <c r="D108" s="53">
        <f>SUM(D102:D107)</f>
        <v>9.4999999999999998E-3</v>
      </c>
      <c r="E108" s="35">
        <f>SUM(E102:E107)</f>
        <v>77.040000000000006</v>
      </c>
    </row>
    <row r="109" spans="1:6" ht="30" customHeight="1" x14ac:dyDescent="0.25">
      <c r="A109" s="5" t="s">
        <v>40</v>
      </c>
      <c r="B109" s="122" t="s">
        <v>247</v>
      </c>
      <c r="C109" s="123"/>
      <c r="D109" s="43">
        <f>D74*(D82+D108)</f>
        <v>9.8287453200000027E-2</v>
      </c>
      <c r="E109" s="34">
        <f t="shared" ref="E109" si="6">ROUND(($E$38*D109),2)</f>
        <v>797.01</v>
      </c>
    </row>
    <row r="110" spans="1:6" x14ac:dyDescent="0.25">
      <c r="A110" s="121" t="s">
        <v>79</v>
      </c>
      <c r="B110" s="121"/>
      <c r="C110" s="121"/>
      <c r="D110" s="53">
        <f>SUM(D108:D109)</f>
        <v>0.10778745320000002</v>
      </c>
      <c r="E110" s="35">
        <f>SUM(E108:E109)</f>
        <v>874.05</v>
      </c>
    </row>
    <row r="111" spans="1:6" x14ac:dyDescent="0.25">
      <c r="A111" s="4"/>
      <c r="B111" s="65"/>
      <c r="C111" s="65"/>
    </row>
    <row r="112" spans="1:6" ht="15" customHeight="1" x14ac:dyDescent="0.25">
      <c r="A112" s="128" t="s">
        <v>98</v>
      </c>
      <c r="B112" s="128"/>
      <c r="C112" s="128"/>
      <c r="D112" s="128"/>
      <c r="E112" s="128"/>
    </row>
    <row r="113" spans="1:5" ht="15" customHeight="1" x14ac:dyDescent="0.25">
      <c r="A113" s="26">
        <v>4</v>
      </c>
      <c r="B113" s="126" t="s">
        <v>99</v>
      </c>
      <c r="C113" s="127"/>
      <c r="D113" s="26" t="s">
        <v>69</v>
      </c>
      <c r="E113" s="26" t="s">
        <v>31</v>
      </c>
    </row>
    <row r="114" spans="1:5" ht="15" customHeight="1" x14ac:dyDescent="0.25">
      <c r="A114" s="5" t="s">
        <v>67</v>
      </c>
      <c r="B114" s="122" t="s">
        <v>100</v>
      </c>
      <c r="C114" s="123"/>
      <c r="D114" s="43">
        <f>D74</f>
        <v>0.39800000000000008</v>
      </c>
      <c r="E114" s="34">
        <f>E74</f>
        <v>3227.39</v>
      </c>
    </row>
    <row r="115" spans="1:5" ht="15" customHeight="1" x14ac:dyDescent="0.25">
      <c r="A115" s="5" t="s">
        <v>81</v>
      </c>
      <c r="B115" s="122" t="s">
        <v>101</v>
      </c>
      <c r="C115" s="123"/>
      <c r="D115" s="43">
        <f>D82</f>
        <v>0.23745340000000001</v>
      </c>
      <c r="E115" s="34">
        <f>E82</f>
        <v>1925.51</v>
      </c>
    </row>
    <row r="116" spans="1:5" ht="15" customHeight="1" x14ac:dyDescent="0.25">
      <c r="A116" s="5" t="s">
        <v>86</v>
      </c>
      <c r="B116" s="122" t="s">
        <v>87</v>
      </c>
      <c r="C116" s="123"/>
      <c r="D116" s="43">
        <f>D88</f>
        <v>0</v>
      </c>
      <c r="E116" s="34">
        <f>E88</f>
        <v>0</v>
      </c>
    </row>
    <row r="117" spans="1:5" ht="15" customHeight="1" x14ac:dyDescent="0.25">
      <c r="A117" s="5" t="s">
        <v>90</v>
      </c>
      <c r="B117" s="122" t="s">
        <v>102</v>
      </c>
      <c r="C117" s="123"/>
      <c r="D117" s="43">
        <f>D98</f>
        <v>7.3602200000000007E-2</v>
      </c>
      <c r="E117" s="34">
        <f>E98</f>
        <v>596.84</v>
      </c>
    </row>
    <row r="118" spans="1:5" ht="15" customHeight="1" x14ac:dyDescent="0.25">
      <c r="A118" s="5" t="s">
        <v>96</v>
      </c>
      <c r="B118" s="122" t="s">
        <v>103</v>
      </c>
      <c r="C118" s="123"/>
      <c r="D118" s="43">
        <f>D110</f>
        <v>0.10778745320000002</v>
      </c>
      <c r="E118" s="34">
        <f>E110</f>
        <v>874.05</v>
      </c>
    </row>
    <row r="119" spans="1:5" ht="15" customHeight="1" x14ac:dyDescent="0.25">
      <c r="A119" s="5" t="s">
        <v>104</v>
      </c>
      <c r="B119" s="122" t="s">
        <v>105</v>
      </c>
      <c r="C119" s="123"/>
      <c r="D119" s="43">
        <v>0</v>
      </c>
      <c r="E119" s="34">
        <v>0</v>
      </c>
    </row>
    <row r="120" spans="1:5" x14ac:dyDescent="0.25">
      <c r="A120" s="152" t="s">
        <v>94</v>
      </c>
      <c r="B120" s="156"/>
      <c r="C120" s="153"/>
      <c r="D120" s="56">
        <f>SUM(D114:D119)</f>
        <v>0.81684305320000017</v>
      </c>
      <c r="E120" s="35">
        <f>SUM(E114:E119)</f>
        <v>6623.79</v>
      </c>
    </row>
    <row r="121" spans="1:5" x14ac:dyDescent="0.25">
      <c r="A121" s="4"/>
      <c r="B121" s="65"/>
      <c r="C121" s="65"/>
    </row>
    <row r="122" spans="1:5" ht="15" customHeight="1" x14ac:dyDescent="0.25">
      <c r="A122" s="128" t="s">
        <v>106</v>
      </c>
      <c r="B122" s="128"/>
      <c r="C122" s="128"/>
      <c r="D122" s="128"/>
      <c r="E122" s="128"/>
    </row>
    <row r="123" spans="1:5" ht="15" customHeight="1" x14ac:dyDescent="0.25">
      <c r="A123" s="42" t="s">
        <v>67</v>
      </c>
      <c r="B123" s="119" t="s">
        <v>107</v>
      </c>
      <c r="C123" s="120"/>
      <c r="D123" s="42" t="s">
        <v>69</v>
      </c>
      <c r="E123" s="67" t="s">
        <v>138</v>
      </c>
    </row>
    <row r="124" spans="1:5" ht="15" customHeight="1" x14ac:dyDescent="0.25">
      <c r="A124" s="42" t="s">
        <v>6</v>
      </c>
      <c r="B124" s="119" t="s">
        <v>108</v>
      </c>
      <c r="C124" s="120"/>
      <c r="D124" s="44"/>
      <c r="E124" s="129">
        <f>ROUND((E148*D139),2)</f>
        <v>1440.25</v>
      </c>
    </row>
    <row r="125" spans="1:5" ht="15" customHeight="1" x14ac:dyDescent="0.25">
      <c r="A125" s="49" t="s">
        <v>109</v>
      </c>
      <c r="B125" s="117" t="s">
        <v>110</v>
      </c>
      <c r="C125" s="118"/>
      <c r="D125" s="57"/>
      <c r="E125" s="130"/>
    </row>
    <row r="126" spans="1:5" ht="15" customHeight="1" x14ac:dyDescent="0.25">
      <c r="A126" s="49" t="s">
        <v>111</v>
      </c>
      <c r="B126" s="117" t="s">
        <v>112</v>
      </c>
      <c r="C126" s="118"/>
      <c r="D126" s="57"/>
      <c r="E126" s="130"/>
    </row>
    <row r="127" spans="1:5" ht="15" customHeight="1" x14ac:dyDescent="0.25">
      <c r="A127" s="49" t="s">
        <v>113</v>
      </c>
      <c r="B127" s="117" t="s">
        <v>114</v>
      </c>
      <c r="C127" s="118"/>
      <c r="D127" s="57"/>
      <c r="E127" s="130"/>
    </row>
    <row r="128" spans="1:5" ht="15" customHeight="1" x14ac:dyDescent="0.25">
      <c r="A128" s="49" t="s">
        <v>115</v>
      </c>
      <c r="B128" s="117" t="s">
        <v>116</v>
      </c>
      <c r="C128" s="118"/>
      <c r="D128" s="57"/>
      <c r="E128" s="130"/>
    </row>
    <row r="129" spans="1:6" ht="15" customHeight="1" x14ac:dyDescent="0.25">
      <c r="A129" s="42" t="s">
        <v>8</v>
      </c>
      <c r="B129" s="119" t="s">
        <v>117</v>
      </c>
      <c r="C129" s="120"/>
      <c r="D129" s="57"/>
      <c r="E129" s="130"/>
    </row>
    <row r="130" spans="1:6" ht="15" customHeight="1" x14ac:dyDescent="0.25">
      <c r="A130" s="42" t="s">
        <v>11</v>
      </c>
      <c r="B130" s="119" t="s">
        <v>118</v>
      </c>
      <c r="C130" s="125"/>
      <c r="D130" s="40"/>
      <c r="E130" s="130"/>
    </row>
    <row r="131" spans="1:6" ht="15" customHeight="1" x14ac:dyDescent="0.25">
      <c r="A131" s="49" t="s">
        <v>119</v>
      </c>
      <c r="B131" s="117" t="s">
        <v>120</v>
      </c>
      <c r="C131" s="124"/>
      <c r="D131" s="63"/>
      <c r="E131" s="130"/>
    </row>
    <row r="132" spans="1:6" x14ac:dyDescent="0.25">
      <c r="A132" s="49" t="s">
        <v>121</v>
      </c>
      <c r="B132" s="117" t="s">
        <v>122</v>
      </c>
      <c r="C132" s="118"/>
      <c r="D132" s="57">
        <v>6.4999999999999997E-3</v>
      </c>
      <c r="E132" s="130"/>
    </row>
    <row r="133" spans="1:6" ht="15" customHeight="1" x14ac:dyDescent="0.25">
      <c r="A133" s="49" t="s">
        <v>123</v>
      </c>
      <c r="B133" s="117" t="s">
        <v>124</v>
      </c>
      <c r="C133" s="118"/>
      <c r="D133" s="57">
        <v>0.03</v>
      </c>
      <c r="E133" s="130"/>
    </row>
    <row r="134" spans="1:6" ht="15" customHeight="1" x14ac:dyDescent="0.25">
      <c r="A134" s="49" t="s">
        <v>125</v>
      </c>
      <c r="B134" s="117" t="s">
        <v>126</v>
      </c>
      <c r="C134" s="118"/>
      <c r="D134" s="57"/>
      <c r="E134" s="130"/>
    </row>
    <row r="135" spans="1:6" ht="15" customHeight="1" x14ac:dyDescent="0.25">
      <c r="A135" s="49" t="s">
        <v>127</v>
      </c>
      <c r="B135" s="117" t="s">
        <v>128</v>
      </c>
      <c r="C135" s="118"/>
      <c r="D135" s="57"/>
      <c r="E135" s="130"/>
    </row>
    <row r="136" spans="1:6" ht="15" customHeight="1" x14ac:dyDescent="0.25">
      <c r="A136" s="49" t="s">
        <v>129</v>
      </c>
      <c r="B136" s="117" t="s">
        <v>130</v>
      </c>
      <c r="C136" s="118"/>
      <c r="D136" s="57">
        <v>0.05</v>
      </c>
      <c r="E136" s="130"/>
      <c r="F136" s="68"/>
    </row>
    <row r="137" spans="1:6" ht="15" customHeight="1" x14ac:dyDescent="0.25">
      <c r="A137" s="49" t="s">
        <v>131</v>
      </c>
      <c r="B137" s="117" t="s">
        <v>132</v>
      </c>
      <c r="C137" s="118"/>
      <c r="D137" s="57"/>
      <c r="E137" s="130"/>
    </row>
    <row r="138" spans="1:6" ht="15" customHeight="1" x14ac:dyDescent="0.25">
      <c r="A138" s="49"/>
      <c r="B138" s="117" t="s">
        <v>133</v>
      </c>
      <c r="C138" s="118"/>
      <c r="D138" s="57">
        <f>SUM(D132:D137)</f>
        <v>8.6499999999999994E-2</v>
      </c>
      <c r="E138" s="130"/>
    </row>
    <row r="139" spans="1:6" ht="30" customHeight="1" x14ac:dyDescent="0.25">
      <c r="A139" s="42" t="s">
        <v>79</v>
      </c>
      <c r="B139" s="119" t="s">
        <v>134</v>
      </c>
      <c r="C139" s="120"/>
      <c r="D139" s="51">
        <f>((((1+D125+D126+D127)*(1+D128)*(1+D129))/(1-D138))-1)</f>
        <v>9.4690749863163726E-2</v>
      </c>
      <c r="E139" s="131"/>
      <c r="F139" s="69"/>
    </row>
    <row r="140" spans="1:6" x14ac:dyDescent="0.25">
      <c r="A140" s="4"/>
      <c r="B140" s="65"/>
      <c r="C140" s="65"/>
    </row>
    <row r="141" spans="1:6" ht="15" customHeight="1" x14ac:dyDescent="0.25">
      <c r="A141" s="128" t="s">
        <v>135</v>
      </c>
      <c r="B141" s="128"/>
      <c r="C141" s="128"/>
      <c r="D141" s="128"/>
      <c r="E141" s="128"/>
    </row>
    <row r="142" spans="1:6" ht="15" customHeight="1" x14ac:dyDescent="0.25">
      <c r="A142" s="128" t="s">
        <v>136</v>
      </c>
      <c r="B142" s="128"/>
      <c r="C142" s="128"/>
      <c r="D142" s="128"/>
      <c r="E142" s="128"/>
    </row>
    <row r="143" spans="1:6" ht="15" customHeight="1" x14ac:dyDescent="0.25">
      <c r="A143" s="128" t="s">
        <v>137</v>
      </c>
      <c r="B143" s="128"/>
      <c r="C143" s="128"/>
      <c r="D143" s="128"/>
      <c r="E143" s="42" t="s">
        <v>138</v>
      </c>
    </row>
    <row r="144" spans="1:6" ht="15" customHeight="1" x14ac:dyDescent="0.25">
      <c r="A144" s="49" t="s">
        <v>6</v>
      </c>
      <c r="B144" s="133" t="s">
        <v>139</v>
      </c>
      <c r="C144" s="133"/>
      <c r="D144" s="133"/>
      <c r="E144" s="58">
        <f>E38</f>
        <v>8109</v>
      </c>
    </row>
    <row r="145" spans="1:5" ht="15" customHeight="1" x14ac:dyDescent="0.25">
      <c r="A145" s="49" t="s">
        <v>8</v>
      </c>
      <c r="B145" s="133" t="s">
        <v>140</v>
      </c>
      <c r="C145" s="133"/>
      <c r="D145" s="133"/>
      <c r="E145" s="58">
        <f>E50</f>
        <v>477.2</v>
      </c>
    </row>
    <row r="146" spans="1:5" ht="15" customHeight="1" x14ac:dyDescent="0.25">
      <c r="A146" s="49" t="s">
        <v>11</v>
      </c>
      <c r="B146" s="133" t="s">
        <v>141</v>
      </c>
      <c r="C146" s="133"/>
      <c r="D146" s="133"/>
      <c r="E146" s="58">
        <f>E60</f>
        <v>0</v>
      </c>
    </row>
    <row r="147" spans="1:5" ht="15" customHeight="1" x14ac:dyDescent="0.25">
      <c r="A147" s="49" t="s">
        <v>13</v>
      </c>
      <c r="B147" s="133" t="s">
        <v>99</v>
      </c>
      <c r="C147" s="133"/>
      <c r="D147" s="133"/>
      <c r="E147" s="58">
        <f>E120</f>
        <v>6623.79</v>
      </c>
    </row>
    <row r="148" spans="1:5" ht="15" customHeight="1" x14ac:dyDescent="0.25">
      <c r="A148" s="128" t="s">
        <v>142</v>
      </c>
      <c r="B148" s="128"/>
      <c r="C148" s="128"/>
      <c r="D148" s="128"/>
      <c r="E148" s="59">
        <f>SUM(E144:E147)</f>
        <v>15209.990000000002</v>
      </c>
    </row>
    <row r="149" spans="1:5" ht="15" customHeight="1" x14ac:dyDescent="0.25">
      <c r="A149" s="49" t="s">
        <v>36</v>
      </c>
      <c r="B149" s="133" t="s">
        <v>143</v>
      </c>
      <c r="C149" s="133"/>
      <c r="D149" s="133"/>
      <c r="E149" s="58">
        <f>ROUND((E148*D139),2)</f>
        <v>1440.25</v>
      </c>
    </row>
    <row r="150" spans="1:5" ht="15" customHeight="1" x14ac:dyDescent="0.25">
      <c r="A150" s="128" t="s">
        <v>144</v>
      </c>
      <c r="B150" s="128"/>
      <c r="C150" s="128"/>
      <c r="D150" s="128"/>
      <c r="E150" s="59">
        <f>SUM(E148:E149)</f>
        <v>16650.240000000002</v>
      </c>
    </row>
  </sheetData>
  <mergeCells count="142">
    <mergeCell ref="A90:E90"/>
    <mergeCell ref="A100:E100"/>
    <mergeCell ref="B87:C87"/>
    <mergeCell ref="B86:C86"/>
    <mergeCell ref="A88:C88"/>
    <mergeCell ref="B91:C91"/>
    <mergeCell ref="A150:D150"/>
    <mergeCell ref="B149:D149"/>
    <mergeCell ref="B114:C114"/>
    <mergeCell ref="B119:C119"/>
    <mergeCell ref="B118:C118"/>
    <mergeCell ref="B117:C117"/>
    <mergeCell ref="B116:C116"/>
    <mergeCell ref="B115:C115"/>
    <mergeCell ref="A143:D143"/>
    <mergeCell ref="A148:D148"/>
    <mergeCell ref="B147:D147"/>
    <mergeCell ref="B146:D146"/>
    <mergeCell ref="B145:D145"/>
    <mergeCell ref="B144:D144"/>
    <mergeCell ref="A141:E141"/>
    <mergeCell ref="A142:E142"/>
    <mergeCell ref="A122:E122"/>
    <mergeCell ref="A120:C120"/>
    <mergeCell ref="B92:C92"/>
    <mergeCell ref="A98:C98"/>
    <mergeCell ref="B101:C101"/>
    <mergeCell ref="B107:C107"/>
    <mergeCell ref="B106:C106"/>
    <mergeCell ref="B105:C105"/>
    <mergeCell ref="B104:C104"/>
    <mergeCell ref="B103:C103"/>
    <mergeCell ref="B102:C102"/>
    <mergeCell ref="B97:C97"/>
    <mergeCell ref="B96:C96"/>
    <mergeCell ref="B95:C95"/>
    <mergeCell ref="B94:C94"/>
    <mergeCell ref="B93:C93"/>
    <mergeCell ref="B78:C78"/>
    <mergeCell ref="B79:C79"/>
    <mergeCell ref="B80:C80"/>
    <mergeCell ref="A82:C82"/>
    <mergeCell ref="B85:C85"/>
    <mergeCell ref="B70:C70"/>
    <mergeCell ref="B71:C71"/>
    <mergeCell ref="B72:C72"/>
    <mergeCell ref="B73:C73"/>
    <mergeCell ref="B77:C77"/>
    <mergeCell ref="A84:E84"/>
    <mergeCell ref="B81:C81"/>
    <mergeCell ref="B65:C65"/>
    <mergeCell ref="A12:E12"/>
    <mergeCell ref="A10:E10"/>
    <mergeCell ref="A8:E8"/>
    <mergeCell ref="A7:E7"/>
    <mergeCell ref="A9:B9"/>
    <mergeCell ref="D26:E26"/>
    <mergeCell ref="D25:E25"/>
    <mergeCell ref="D19:E19"/>
    <mergeCell ref="D20:E20"/>
    <mergeCell ref="D13:E13"/>
    <mergeCell ref="D14:E14"/>
    <mergeCell ref="D15:E15"/>
    <mergeCell ref="D16:E16"/>
    <mergeCell ref="A18:E18"/>
    <mergeCell ref="B13:C13"/>
    <mergeCell ref="B14:C14"/>
    <mergeCell ref="B16:C16"/>
    <mergeCell ref="B15:C15"/>
    <mergeCell ref="A20:B20"/>
    <mergeCell ref="A61:E61"/>
    <mergeCell ref="A29:E29"/>
    <mergeCell ref="B30:D30"/>
    <mergeCell ref="B31:D31"/>
    <mergeCell ref="B47:D47"/>
    <mergeCell ref="B48:D48"/>
    <mergeCell ref="B49:D49"/>
    <mergeCell ref="A50:D50"/>
    <mergeCell ref="A51:E51"/>
    <mergeCell ref="A54:E54"/>
    <mergeCell ref="A19:B19"/>
    <mergeCell ref="B23:C23"/>
    <mergeCell ref="B24:C24"/>
    <mergeCell ref="B25:C25"/>
    <mergeCell ref="B26:C26"/>
    <mergeCell ref="B27:C27"/>
    <mergeCell ref="B32:D32"/>
    <mergeCell ref="B33:D33"/>
    <mergeCell ref="B34:D34"/>
    <mergeCell ref="B35:D35"/>
    <mergeCell ref="B36:D36"/>
    <mergeCell ref="B37:D37"/>
    <mergeCell ref="A38:D38"/>
    <mergeCell ref="B45:D45"/>
    <mergeCell ref="B46:D46"/>
    <mergeCell ref="A3:E3"/>
    <mergeCell ref="A6:E6"/>
    <mergeCell ref="A22:E22"/>
    <mergeCell ref="D23:E23"/>
    <mergeCell ref="D24:E24"/>
    <mergeCell ref="D27:E27"/>
    <mergeCell ref="A76:E76"/>
    <mergeCell ref="A63:E63"/>
    <mergeCell ref="A64:E64"/>
    <mergeCell ref="A74:C74"/>
    <mergeCell ref="B55:D55"/>
    <mergeCell ref="B56:D56"/>
    <mergeCell ref="B57:D57"/>
    <mergeCell ref="B58:D58"/>
    <mergeCell ref="B66:C66"/>
    <mergeCell ref="B67:C67"/>
    <mergeCell ref="B68:C68"/>
    <mergeCell ref="B69:C69"/>
    <mergeCell ref="B59:D59"/>
    <mergeCell ref="A60:D60"/>
    <mergeCell ref="A41:E41"/>
    <mergeCell ref="B42:D42"/>
    <mergeCell ref="B43:D43"/>
    <mergeCell ref="B44:D44"/>
    <mergeCell ref="B125:C125"/>
    <mergeCell ref="B124:C124"/>
    <mergeCell ref="B123:C123"/>
    <mergeCell ref="A108:C108"/>
    <mergeCell ref="B109:C109"/>
    <mergeCell ref="B134:C134"/>
    <mergeCell ref="B133:C133"/>
    <mergeCell ref="B132:C132"/>
    <mergeCell ref="B131:C131"/>
    <mergeCell ref="B130:C130"/>
    <mergeCell ref="B129:C129"/>
    <mergeCell ref="B128:C128"/>
    <mergeCell ref="B127:C127"/>
    <mergeCell ref="B126:C126"/>
    <mergeCell ref="A110:C110"/>
    <mergeCell ref="B113:C113"/>
    <mergeCell ref="A112:E112"/>
    <mergeCell ref="E124:E139"/>
    <mergeCell ref="B139:C139"/>
    <mergeCell ref="B138:C138"/>
    <mergeCell ref="B137:C137"/>
    <mergeCell ref="B136:C136"/>
    <mergeCell ref="B135:C13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16"/>
  <sheetViews>
    <sheetView workbookViewId="0">
      <selection activeCell="F10" sqref="F10:F14"/>
    </sheetView>
  </sheetViews>
  <sheetFormatPr defaultRowHeight="15" x14ac:dyDescent="0.25"/>
  <cols>
    <col min="1" max="1" width="7.5703125" customWidth="1"/>
    <col min="2" max="2" width="44.7109375" customWidth="1"/>
    <col min="3" max="3" width="7.42578125" customWidth="1"/>
    <col min="4" max="4" width="19.7109375" customWidth="1"/>
    <col min="5" max="5" width="8.140625" customWidth="1"/>
    <col min="6" max="6" width="14.85546875" customWidth="1"/>
    <col min="7" max="7" width="15" customWidth="1"/>
    <col min="8" max="8" width="12.28515625" customWidth="1"/>
  </cols>
  <sheetData>
    <row r="2" spans="1:8" x14ac:dyDescent="0.25">
      <c r="A2" s="157" t="s">
        <v>145</v>
      </c>
      <c r="B2" s="157"/>
      <c r="C2" s="157"/>
      <c r="D2" s="157"/>
      <c r="E2" s="157"/>
      <c r="F2" s="157"/>
      <c r="G2" s="157"/>
      <c r="H2" s="157"/>
    </row>
    <row r="3" spans="1:8" x14ac:dyDescent="0.25">
      <c r="A3" s="158" t="s">
        <v>146</v>
      </c>
      <c r="B3" s="158"/>
      <c r="C3" s="158"/>
      <c r="D3" s="158"/>
      <c r="E3" s="158"/>
      <c r="F3" s="158"/>
      <c r="G3" s="158"/>
      <c r="H3" s="158"/>
    </row>
    <row r="4" spans="1:8" x14ac:dyDescent="0.25">
      <c r="A4" s="11"/>
      <c r="B4" s="2"/>
    </row>
    <row r="5" spans="1:8" x14ac:dyDescent="0.25">
      <c r="A5" s="135" t="s">
        <v>147</v>
      </c>
      <c r="B5" s="136"/>
      <c r="C5" s="136"/>
      <c r="D5" s="136"/>
      <c r="E5" s="136"/>
      <c r="F5" s="136"/>
      <c r="G5" s="136"/>
      <c r="H5" s="137"/>
    </row>
    <row r="6" spans="1:8" x14ac:dyDescent="0.25">
      <c r="A6" s="159" t="s">
        <v>148</v>
      </c>
      <c r="B6" s="159" t="s">
        <v>149</v>
      </c>
      <c r="C6" s="159" t="s">
        <v>150</v>
      </c>
      <c r="D6" s="159" t="s">
        <v>151</v>
      </c>
      <c r="E6" s="159" t="s">
        <v>152</v>
      </c>
      <c r="F6" s="159" t="s">
        <v>153</v>
      </c>
      <c r="G6" s="159" t="s">
        <v>154</v>
      </c>
      <c r="H6" s="159" t="s">
        <v>155</v>
      </c>
    </row>
    <row r="7" spans="1:8" x14ac:dyDescent="0.25">
      <c r="A7" s="160"/>
      <c r="B7" s="160"/>
      <c r="C7" s="160"/>
      <c r="D7" s="160"/>
      <c r="E7" s="161"/>
      <c r="F7" s="161"/>
      <c r="G7" s="161"/>
      <c r="H7" s="161"/>
    </row>
    <row r="8" spans="1:8" ht="30" x14ac:dyDescent="0.25">
      <c r="A8" s="160"/>
      <c r="B8" s="160"/>
      <c r="C8" s="160"/>
      <c r="D8" s="160"/>
      <c r="E8" s="159" t="s">
        <v>156</v>
      </c>
      <c r="F8" s="12" t="s">
        <v>157</v>
      </c>
      <c r="G8" s="159" t="s">
        <v>158</v>
      </c>
      <c r="H8" s="159" t="s">
        <v>159</v>
      </c>
    </row>
    <row r="9" spans="1:8" x14ac:dyDescent="0.25">
      <c r="A9" s="161"/>
      <c r="B9" s="161"/>
      <c r="C9" s="161"/>
      <c r="D9" s="161"/>
      <c r="E9" s="161"/>
      <c r="F9" s="14" t="s">
        <v>138</v>
      </c>
      <c r="G9" s="161"/>
      <c r="H9" s="161"/>
    </row>
    <row r="10" spans="1:8" ht="30" x14ac:dyDescent="0.25">
      <c r="A10" s="8">
        <v>1</v>
      </c>
      <c r="B10" s="18" t="s">
        <v>207</v>
      </c>
      <c r="C10" s="8" t="s">
        <v>150</v>
      </c>
      <c r="D10" s="19" t="s">
        <v>160</v>
      </c>
      <c r="E10" s="10">
        <v>4</v>
      </c>
      <c r="F10" s="32"/>
      <c r="G10" s="70">
        <f>E10*F10</f>
        <v>0</v>
      </c>
      <c r="H10" s="70">
        <f>G10/12</f>
        <v>0</v>
      </c>
    </row>
    <row r="11" spans="1:8" ht="30" x14ac:dyDescent="0.25">
      <c r="A11" s="8">
        <v>2</v>
      </c>
      <c r="B11" s="13" t="s">
        <v>161</v>
      </c>
      <c r="C11" s="8" t="s">
        <v>150</v>
      </c>
      <c r="D11" s="9" t="s">
        <v>160</v>
      </c>
      <c r="E11" s="8">
        <v>4</v>
      </c>
      <c r="F11" s="32"/>
      <c r="G11" s="70">
        <f t="shared" ref="G11:G14" si="0">E11*F11</f>
        <v>0</v>
      </c>
      <c r="H11" s="70">
        <f t="shared" ref="H11:H14" si="1">G11/12</f>
        <v>0</v>
      </c>
    </row>
    <row r="12" spans="1:8" ht="30" x14ac:dyDescent="0.25">
      <c r="A12" s="8">
        <v>3</v>
      </c>
      <c r="B12" s="13" t="s">
        <v>162</v>
      </c>
      <c r="C12" s="8" t="s">
        <v>150</v>
      </c>
      <c r="D12" s="9" t="s">
        <v>160</v>
      </c>
      <c r="E12" s="8">
        <v>4</v>
      </c>
      <c r="F12" s="32"/>
      <c r="G12" s="70">
        <f t="shared" si="0"/>
        <v>0</v>
      </c>
      <c r="H12" s="70">
        <f t="shared" si="1"/>
        <v>0</v>
      </c>
    </row>
    <row r="13" spans="1:8" ht="30" x14ac:dyDescent="0.25">
      <c r="A13" s="8">
        <v>4</v>
      </c>
      <c r="B13" s="13" t="s">
        <v>163</v>
      </c>
      <c r="C13" s="8" t="s">
        <v>164</v>
      </c>
      <c r="D13" s="9" t="s">
        <v>165</v>
      </c>
      <c r="E13" s="8">
        <v>4</v>
      </c>
      <c r="F13" s="32"/>
      <c r="G13" s="70">
        <f t="shared" si="0"/>
        <v>0</v>
      </c>
      <c r="H13" s="70">
        <f t="shared" si="1"/>
        <v>0</v>
      </c>
    </row>
    <row r="14" spans="1:8" ht="30" x14ac:dyDescent="0.25">
      <c r="A14" s="8">
        <v>5</v>
      </c>
      <c r="B14" s="13" t="s">
        <v>166</v>
      </c>
      <c r="C14" s="8" t="s">
        <v>164</v>
      </c>
      <c r="D14" s="9" t="s">
        <v>167</v>
      </c>
      <c r="E14" s="8">
        <v>8</v>
      </c>
      <c r="F14" s="32"/>
      <c r="G14" s="70">
        <f t="shared" si="0"/>
        <v>0</v>
      </c>
      <c r="H14" s="70">
        <f t="shared" si="1"/>
        <v>0</v>
      </c>
    </row>
    <row r="15" spans="1:8" ht="15" customHeight="1" x14ac:dyDescent="0.25">
      <c r="A15" s="152" t="s">
        <v>168</v>
      </c>
      <c r="B15" s="156"/>
      <c r="C15" s="156"/>
      <c r="D15" s="156"/>
      <c r="E15" s="156"/>
      <c r="F15" s="156"/>
      <c r="G15" s="153"/>
      <c r="H15" s="55">
        <f>SUM(H10:H14)</f>
        <v>0</v>
      </c>
    </row>
    <row r="16" spans="1:8" x14ac:dyDescent="0.25">
      <c r="A16" s="152" t="s">
        <v>169</v>
      </c>
      <c r="B16" s="156"/>
      <c r="C16" s="156"/>
      <c r="D16" s="156"/>
      <c r="E16" s="156"/>
      <c r="F16" s="156"/>
      <c r="G16" s="153"/>
      <c r="H16" s="5">
        <f>SUM('AN XII-4 RESUMO MO'!B10:B16)</f>
        <v>14</v>
      </c>
    </row>
  </sheetData>
  <mergeCells count="16">
    <mergeCell ref="A16:G16"/>
    <mergeCell ref="A2:H2"/>
    <mergeCell ref="A3:H3"/>
    <mergeCell ref="A5:H5"/>
    <mergeCell ref="A6:A9"/>
    <mergeCell ref="B6:B9"/>
    <mergeCell ref="C6:C9"/>
    <mergeCell ref="D6:D9"/>
    <mergeCell ref="E6:E7"/>
    <mergeCell ref="F6:F7"/>
    <mergeCell ref="G6:G7"/>
    <mergeCell ref="H6:H7"/>
    <mergeCell ref="E8:E9"/>
    <mergeCell ref="G8:G9"/>
    <mergeCell ref="H8:H9"/>
    <mergeCell ref="A15:G15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H16"/>
  <sheetViews>
    <sheetView topLeftCell="A4" workbookViewId="0">
      <selection activeCell="F9" sqref="F9:F15"/>
    </sheetView>
  </sheetViews>
  <sheetFormatPr defaultRowHeight="15" x14ac:dyDescent="0.25"/>
  <cols>
    <col min="1" max="1" width="19.7109375" bestFit="1" customWidth="1"/>
    <col min="2" max="2" width="36.42578125" customWidth="1"/>
    <col min="3" max="3" width="7.42578125" customWidth="1"/>
    <col min="4" max="4" width="8.28515625" customWidth="1"/>
    <col min="5" max="5" width="10.7109375" customWidth="1"/>
    <col min="6" max="6" width="14.85546875" customWidth="1"/>
    <col min="7" max="7" width="15" customWidth="1"/>
    <col min="10" max="10" width="11" customWidth="1"/>
    <col min="12" max="12" width="13.5703125" customWidth="1"/>
  </cols>
  <sheetData>
    <row r="3" spans="1:8" ht="75" customHeight="1" x14ac:dyDescent="0.25">
      <c r="A3" s="158" t="s">
        <v>170</v>
      </c>
      <c r="B3" s="158"/>
      <c r="C3" s="158"/>
      <c r="D3" s="158"/>
      <c r="E3" s="158"/>
      <c r="F3" s="158"/>
      <c r="G3" s="158"/>
      <c r="H3" s="158"/>
    </row>
    <row r="4" spans="1:8" x14ac:dyDescent="0.25">
      <c r="A4" s="4"/>
      <c r="B4" s="2"/>
    </row>
    <row r="5" spans="1:8" x14ac:dyDescent="0.25">
      <c r="A5" s="135" t="s">
        <v>171</v>
      </c>
      <c r="B5" s="136"/>
      <c r="C5" s="136"/>
      <c r="D5" s="136"/>
      <c r="E5" s="136"/>
      <c r="F5" s="136"/>
      <c r="G5" s="137"/>
    </row>
    <row r="6" spans="1:8" x14ac:dyDescent="0.25">
      <c r="A6" s="5"/>
      <c r="B6" s="6"/>
      <c r="C6" s="5"/>
      <c r="D6" s="7" t="s">
        <v>152</v>
      </c>
      <c r="E6" s="7" t="s">
        <v>153</v>
      </c>
      <c r="F6" s="7" t="s">
        <v>172</v>
      </c>
      <c r="G6" s="7" t="s">
        <v>173</v>
      </c>
    </row>
    <row r="7" spans="1:8" ht="30" x14ac:dyDescent="0.25">
      <c r="A7" s="159" t="s">
        <v>148</v>
      </c>
      <c r="B7" s="162" t="s">
        <v>149</v>
      </c>
      <c r="C7" s="159" t="s">
        <v>150</v>
      </c>
      <c r="D7" s="159" t="s">
        <v>174</v>
      </c>
      <c r="E7" s="159" t="s">
        <v>175</v>
      </c>
      <c r="F7" s="159" t="s">
        <v>176</v>
      </c>
      <c r="G7" s="12" t="s">
        <v>177</v>
      </c>
    </row>
    <row r="8" spans="1:8" x14ac:dyDescent="0.25">
      <c r="A8" s="161"/>
      <c r="B8" s="163"/>
      <c r="C8" s="161"/>
      <c r="D8" s="161"/>
      <c r="E8" s="161"/>
      <c r="F8" s="161"/>
      <c r="G8" s="14" t="s">
        <v>138</v>
      </c>
    </row>
    <row r="9" spans="1:8" ht="30" x14ac:dyDescent="0.25">
      <c r="A9" s="5">
        <v>1</v>
      </c>
      <c r="B9" s="6" t="s">
        <v>178</v>
      </c>
      <c r="C9" s="5" t="s">
        <v>164</v>
      </c>
      <c r="D9" s="5">
        <v>1</v>
      </c>
      <c r="E9" s="15"/>
      <c r="F9" s="5"/>
      <c r="G9" s="15">
        <f>D9*E9*F9</f>
        <v>0</v>
      </c>
    </row>
    <row r="10" spans="1:8" ht="30" x14ac:dyDescent="0.25">
      <c r="A10" s="5">
        <v>2</v>
      </c>
      <c r="B10" s="6" t="s">
        <v>179</v>
      </c>
      <c r="C10" s="5" t="s">
        <v>164</v>
      </c>
      <c r="D10" s="5">
        <v>1</v>
      </c>
      <c r="E10" s="15"/>
      <c r="F10" s="5"/>
      <c r="G10" s="15">
        <f t="shared" ref="G10:G15" si="0">D10*E10*F10</f>
        <v>0</v>
      </c>
    </row>
    <row r="11" spans="1:8" ht="45" x14ac:dyDescent="0.25">
      <c r="A11" s="5">
        <v>3</v>
      </c>
      <c r="B11" s="6" t="s">
        <v>180</v>
      </c>
      <c r="C11" s="5" t="s">
        <v>150</v>
      </c>
      <c r="D11" s="5">
        <v>1</v>
      </c>
      <c r="E11" s="15"/>
      <c r="F11" s="5"/>
      <c r="G11" s="15">
        <f t="shared" si="0"/>
        <v>0</v>
      </c>
    </row>
    <row r="12" spans="1:8" ht="45" x14ac:dyDescent="0.25">
      <c r="A12" s="5">
        <v>4</v>
      </c>
      <c r="B12" s="6" t="s">
        <v>181</v>
      </c>
      <c r="C12" s="5" t="s">
        <v>150</v>
      </c>
      <c r="D12" s="5">
        <v>1</v>
      </c>
      <c r="E12" s="15"/>
      <c r="F12" s="5"/>
      <c r="G12" s="15">
        <f t="shared" si="0"/>
        <v>0</v>
      </c>
    </row>
    <row r="13" spans="1:8" ht="45" x14ac:dyDescent="0.25">
      <c r="A13" s="5">
        <v>5</v>
      </c>
      <c r="B13" s="6" t="s">
        <v>182</v>
      </c>
      <c r="C13" s="5" t="s">
        <v>150</v>
      </c>
      <c r="D13" s="5">
        <v>1</v>
      </c>
      <c r="E13" s="15"/>
      <c r="F13" s="5"/>
      <c r="G13" s="15">
        <f t="shared" si="0"/>
        <v>0</v>
      </c>
    </row>
    <row r="14" spans="1:8" ht="60" x14ac:dyDescent="0.25">
      <c r="A14" s="5">
        <v>6</v>
      </c>
      <c r="B14" s="6" t="s">
        <v>183</v>
      </c>
      <c r="C14" s="5" t="s">
        <v>150</v>
      </c>
      <c r="D14" s="5">
        <v>1</v>
      </c>
      <c r="E14" s="15"/>
      <c r="F14" s="5"/>
      <c r="G14" s="15">
        <f t="shared" si="0"/>
        <v>0</v>
      </c>
    </row>
    <row r="15" spans="1:8" ht="60" x14ac:dyDescent="0.25">
      <c r="A15" s="5">
        <v>7</v>
      </c>
      <c r="B15" s="6" t="s">
        <v>184</v>
      </c>
      <c r="C15" s="5" t="s">
        <v>150</v>
      </c>
      <c r="D15" s="5">
        <v>1</v>
      </c>
      <c r="E15" s="15"/>
      <c r="F15" s="5"/>
      <c r="G15" s="15">
        <f t="shared" si="0"/>
        <v>0</v>
      </c>
    </row>
    <row r="16" spans="1:8" x14ac:dyDescent="0.25">
      <c r="A16" s="152" t="s">
        <v>185</v>
      </c>
      <c r="B16" s="156"/>
      <c r="C16" s="156"/>
      <c r="D16" s="156"/>
      <c r="E16" s="156"/>
      <c r="F16" s="153"/>
      <c r="G16" s="33">
        <f>SUM(G9:G15)</f>
        <v>0</v>
      </c>
    </row>
  </sheetData>
  <mergeCells count="9">
    <mergeCell ref="A16:F16"/>
    <mergeCell ref="A3:H3"/>
    <mergeCell ref="A5:G5"/>
    <mergeCell ref="A7:A8"/>
    <mergeCell ref="B7:B8"/>
    <mergeCell ref="C7:C8"/>
    <mergeCell ref="D7:D8"/>
    <mergeCell ref="E7:E8"/>
    <mergeCell ref="F7:F8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K17"/>
  <sheetViews>
    <sheetView workbookViewId="0">
      <selection activeCell="K11" sqref="K11"/>
    </sheetView>
  </sheetViews>
  <sheetFormatPr defaultRowHeight="15" x14ac:dyDescent="0.25"/>
  <cols>
    <col min="1" max="2" width="34" customWidth="1"/>
    <col min="3" max="3" width="20" style="29" customWidth="1"/>
    <col min="4" max="4" width="12" customWidth="1"/>
    <col min="5" max="6" width="13.85546875" customWidth="1"/>
    <col min="7" max="11" width="9.28515625" customWidth="1"/>
    <col min="14" max="14" width="11" customWidth="1"/>
    <col min="16" max="16" width="13.5703125" customWidth="1"/>
  </cols>
  <sheetData>
    <row r="4" spans="1:11" x14ac:dyDescent="0.25">
      <c r="A4" s="157"/>
      <c r="B4" s="157"/>
      <c r="C4" s="157"/>
      <c r="D4" s="157"/>
      <c r="E4" s="157"/>
      <c r="F4" s="157"/>
      <c r="G4" s="157"/>
      <c r="H4" s="157"/>
      <c r="I4" s="157"/>
      <c r="J4" s="21"/>
      <c r="K4" s="21"/>
    </row>
    <row r="5" spans="1:11" ht="15" customHeight="1" x14ac:dyDescent="0.25">
      <c r="A5" s="158" t="s">
        <v>220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</row>
    <row r="6" spans="1:11" x14ac:dyDescent="0.25">
      <c r="A6" s="4"/>
      <c r="B6" s="4"/>
      <c r="D6" s="2"/>
    </row>
    <row r="7" spans="1:11" ht="30" customHeight="1" x14ac:dyDescent="0.25">
      <c r="A7" s="159" t="s">
        <v>187</v>
      </c>
      <c r="B7" s="159" t="s">
        <v>221</v>
      </c>
      <c r="C7" s="159" t="s">
        <v>212</v>
      </c>
      <c r="D7" s="159" t="s">
        <v>208</v>
      </c>
      <c r="E7" s="20" t="s">
        <v>216</v>
      </c>
      <c r="F7" s="20" t="s">
        <v>217</v>
      </c>
      <c r="G7" s="159" t="s">
        <v>218</v>
      </c>
      <c r="H7" s="159" t="s">
        <v>219</v>
      </c>
      <c r="I7" s="159" t="s">
        <v>209</v>
      </c>
      <c r="J7" s="159" t="s">
        <v>211</v>
      </c>
      <c r="K7" s="159" t="s">
        <v>210</v>
      </c>
    </row>
    <row r="8" spans="1:11" x14ac:dyDescent="0.25">
      <c r="A8" s="160"/>
      <c r="B8" s="160"/>
      <c r="C8" s="160"/>
      <c r="D8" s="160"/>
      <c r="E8" s="30">
        <v>0.4</v>
      </c>
      <c r="F8" s="30">
        <v>0.3</v>
      </c>
      <c r="G8" s="160"/>
      <c r="H8" s="160"/>
      <c r="I8" s="160"/>
      <c r="J8" s="160"/>
      <c r="K8" s="160"/>
    </row>
    <row r="9" spans="1:11" x14ac:dyDescent="0.25">
      <c r="A9" s="161"/>
      <c r="B9" s="161"/>
      <c r="C9" s="161"/>
      <c r="D9" s="161"/>
      <c r="E9" s="31">
        <v>954</v>
      </c>
      <c r="F9" s="22" t="s">
        <v>215</v>
      </c>
      <c r="G9" s="161"/>
      <c r="H9" s="161"/>
      <c r="I9" s="161"/>
      <c r="J9" s="161"/>
      <c r="K9" s="161"/>
    </row>
    <row r="10" spans="1:11" ht="30" customHeight="1" x14ac:dyDescent="0.25">
      <c r="A10" s="6" t="s">
        <v>228</v>
      </c>
      <c r="B10" s="6" t="s">
        <v>222</v>
      </c>
      <c r="C10" s="27" t="s">
        <v>213</v>
      </c>
      <c r="D10" s="28">
        <v>8109</v>
      </c>
      <c r="E10" s="28">
        <v>0</v>
      </c>
      <c r="F10" s="28">
        <v>0</v>
      </c>
      <c r="G10" s="28">
        <f>ROUND((27*80%),2)</f>
        <v>21.6</v>
      </c>
      <c r="H10" s="28">
        <v>5</v>
      </c>
      <c r="I10" s="28">
        <v>0</v>
      </c>
      <c r="J10" s="28">
        <v>0</v>
      </c>
      <c r="K10" s="28">
        <v>2</v>
      </c>
    </row>
    <row r="11" spans="1:11" ht="30" customHeight="1" x14ac:dyDescent="0.25">
      <c r="A11" s="6" t="s">
        <v>223</v>
      </c>
      <c r="B11" s="6" t="s">
        <v>223</v>
      </c>
      <c r="C11" s="164" t="s">
        <v>214</v>
      </c>
      <c r="D11" s="28">
        <v>1239.06</v>
      </c>
      <c r="E11" s="28">
        <v>0</v>
      </c>
      <c r="F11" s="28">
        <f t="shared" ref="F11:F17" si="0">D11*E11</f>
        <v>0</v>
      </c>
      <c r="G11" s="28">
        <v>32.700000000000003</v>
      </c>
      <c r="H11" s="28">
        <v>5</v>
      </c>
      <c r="I11" s="28">
        <v>149</v>
      </c>
      <c r="J11" s="28">
        <v>10.3</v>
      </c>
      <c r="K11" s="28">
        <v>2</v>
      </c>
    </row>
    <row r="12" spans="1:11" ht="30" customHeight="1" x14ac:dyDescent="0.25">
      <c r="A12" s="6" t="s">
        <v>224</v>
      </c>
      <c r="B12" s="6" t="s">
        <v>224</v>
      </c>
      <c r="C12" s="165"/>
      <c r="D12" s="28">
        <v>3061.96</v>
      </c>
      <c r="E12" s="28">
        <v>0</v>
      </c>
      <c r="F12" s="28">
        <f t="shared" si="0"/>
        <v>0</v>
      </c>
      <c r="G12" s="28">
        <v>32.700000000000003</v>
      </c>
      <c r="H12" s="28">
        <v>5</v>
      </c>
      <c r="I12" s="28">
        <v>149</v>
      </c>
      <c r="J12" s="28">
        <v>10.3</v>
      </c>
      <c r="K12" s="28">
        <v>2</v>
      </c>
    </row>
    <row r="13" spans="1:11" ht="30" customHeight="1" x14ac:dyDescent="0.25">
      <c r="A13" s="6" t="s">
        <v>229</v>
      </c>
      <c r="B13" s="6" t="s">
        <v>225</v>
      </c>
      <c r="C13" s="165"/>
      <c r="D13" s="28">
        <v>1770</v>
      </c>
      <c r="E13" s="28">
        <v>0</v>
      </c>
      <c r="F13" s="28">
        <f>ROUND((D13*$F$8),2)</f>
        <v>531</v>
      </c>
      <c r="G13" s="28">
        <v>32.700000000000003</v>
      </c>
      <c r="H13" s="28">
        <v>5</v>
      </c>
      <c r="I13" s="28">
        <v>149</v>
      </c>
      <c r="J13" s="28">
        <v>10.3</v>
      </c>
      <c r="K13" s="28">
        <v>2</v>
      </c>
    </row>
    <row r="14" spans="1:11" ht="30" customHeight="1" x14ac:dyDescent="0.25">
      <c r="A14" s="6" t="s">
        <v>230</v>
      </c>
      <c r="B14" s="6" t="s">
        <v>226</v>
      </c>
      <c r="C14" s="165"/>
      <c r="D14" s="28">
        <v>1770</v>
      </c>
      <c r="E14" s="28">
        <f>ROUND((E9*E8),2)</f>
        <v>381.6</v>
      </c>
      <c r="F14" s="28">
        <v>0</v>
      </c>
      <c r="G14" s="28">
        <v>32.700000000000003</v>
      </c>
      <c r="H14" s="28">
        <v>5</v>
      </c>
      <c r="I14" s="28">
        <v>149</v>
      </c>
      <c r="J14" s="28">
        <v>10.3</v>
      </c>
      <c r="K14" s="28">
        <v>2</v>
      </c>
    </row>
    <row r="15" spans="1:11" ht="30" customHeight="1" x14ac:dyDescent="0.25">
      <c r="A15" s="6" t="s">
        <v>231</v>
      </c>
      <c r="B15" s="6" t="s">
        <v>225</v>
      </c>
      <c r="C15" s="165"/>
      <c r="D15" s="28">
        <v>1770</v>
      </c>
      <c r="E15" s="28">
        <v>0</v>
      </c>
      <c r="F15" s="28">
        <f t="shared" ref="F15:F16" si="1">ROUND((D15*$F$8),2)</f>
        <v>531</v>
      </c>
      <c r="G15" s="28">
        <v>32.700000000000003</v>
      </c>
      <c r="H15" s="28">
        <v>5</v>
      </c>
      <c r="I15" s="28">
        <v>149</v>
      </c>
      <c r="J15" s="28">
        <v>10.3</v>
      </c>
      <c r="K15" s="28">
        <v>2</v>
      </c>
    </row>
    <row r="16" spans="1:11" ht="30" customHeight="1" x14ac:dyDescent="0.25">
      <c r="A16" s="6" t="s">
        <v>232</v>
      </c>
      <c r="B16" s="6" t="s">
        <v>225</v>
      </c>
      <c r="C16" s="165"/>
      <c r="D16" s="28">
        <v>1770</v>
      </c>
      <c r="E16" s="28">
        <v>0</v>
      </c>
      <c r="F16" s="28">
        <f t="shared" si="1"/>
        <v>531</v>
      </c>
      <c r="G16" s="28">
        <v>32.700000000000003</v>
      </c>
      <c r="H16" s="28">
        <v>5</v>
      </c>
      <c r="I16" s="28">
        <v>149</v>
      </c>
      <c r="J16" s="28">
        <v>10.3</v>
      </c>
      <c r="K16" s="28">
        <v>2</v>
      </c>
    </row>
    <row r="17" spans="1:11" ht="30" customHeight="1" x14ac:dyDescent="0.25">
      <c r="A17" s="6" t="s">
        <v>233</v>
      </c>
      <c r="B17" s="6" t="s">
        <v>227</v>
      </c>
      <c r="C17" s="166"/>
      <c r="D17" s="28">
        <v>1198.8699999999999</v>
      </c>
      <c r="E17" s="28">
        <v>0</v>
      </c>
      <c r="F17" s="28">
        <f t="shared" si="0"/>
        <v>0</v>
      </c>
      <c r="G17" s="28">
        <v>32.700000000000003</v>
      </c>
      <c r="H17" s="28">
        <v>5</v>
      </c>
      <c r="I17" s="28">
        <v>149</v>
      </c>
      <c r="J17" s="28">
        <v>10.3</v>
      </c>
      <c r="K17" s="28">
        <v>2</v>
      </c>
    </row>
  </sheetData>
  <mergeCells count="12">
    <mergeCell ref="A5:K5"/>
    <mergeCell ref="B7:B9"/>
    <mergeCell ref="A4:I4"/>
    <mergeCell ref="C11:C17"/>
    <mergeCell ref="G7:G9"/>
    <mergeCell ref="H7:H9"/>
    <mergeCell ref="I7:I9"/>
    <mergeCell ref="J7:J9"/>
    <mergeCell ref="K7:K9"/>
    <mergeCell ref="D7:D9"/>
    <mergeCell ref="C7:C9"/>
    <mergeCell ref="A7:A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31"/>
  <sheetViews>
    <sheetView topLeftCell="A4" workbookViewId="0">
      <selection activeCell="I6" sqref="I6"/>
    </sheetView>
  </sheetViews>
  <sheetFormatPr defaultRowHeight="15" x14ac:dyDescent="0.25"/>
  <cols>
    <col min="1" max="1" width="5.85546875" customWidth="1"/>
    <col min="2" max="2" width="31" customWidth="1"/>
    <col min="3" max="3" width="6.140625" customWidth="1"/>
    <col min="4" max="4" width="7.42578125" customWidth="1"/>
    <col min="5" max="5" width="7.140625" customWidth="1"/>
    <col min="6" max="10" width="9.28515625" customWidth="1"/>
    <col min="11" max="11" width="7" customWidth="1"/>
    <col min="12" max="12" width="12.7109375" customWidth="1"/>
  </cols>
  <sheetData>
    <row r="3" spans="1:12" ht="17.25" x14ac:dyDescent="0.25">
      <c r="A3" s="132" t="s">
        <v>251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x14ac:dyDescent="0.25">
      <c r="A4" s="1"/>
      <c r="B4" s="2"/>
    </row>
    <row r="5" spans="1:12" ht="49.5" customHeight="1" x14ac:dyDescent="0.25">
      <c r="A5" s="128" t="s">
        <v>252</v>
      </c>
      <c r="B5" s="128" t="s">
        <v>187</v>
      </c>
      <c r="C5" s="128" t="s">
        <v>150</v>
      </c>
      <c r="D5" s="128" t="s">
        <v>253</v>
      </c>
      <c r="E5" s="128" t="s">
        <v>254</v>
      </c>
      <c r="F5" s="128" t="s">
        <v>255</v>
      </c>
      <c r="G5" s="128" t="s">
        <v>256</v>
      </c>
      <c r="H5" s="167" t="s">
        <v>257</v>
      </c>
      <c r="I5" s="61" t="s">
        <v>258</v>
      </c>
      <c r="J5" s="168" t="s">
        <v>259</v>
      </c>
      <c r="K5" s="128" t="s">
        <v>260</v>
      </c>
      <c r="L5" s="128" t="s">
        <v>261</v>
      </c>
    </row>
    <row r="6" spans="1:12" ht="15" customHeight="1" x14ac:dyDescent="0.25">
      <c r="A6" s="128"/>
      <c r="B6" s="128"/>
      <c r="C6" s="128"/>
      <c r="D6" s="128"/>
      <c r="E6" s="128"/>
      <c r="F6" s="128"/>
      <c r="G6" s="128"/>
      <c r="H6" s="167"/>
      <c r="I6" s="73"/>
      <c r="J6" s="168"/>
      <c r="K6" s="128"/>
      <c r="L6" s="128"/>
    </row>
    <row r="7" spans="1:12" x14ac:dyDescent="0.25">
      <c r="A7" s="62" t="s">
        <v>262</v>
      </c>
      <c r="B7" s="74" t="s">
        <v>263</v>
      </c>
      <c r="C7" s="10" t="s">
        <v>264</v>
      </c>
      <c r="D7" s="10" t="s">
        <v>265</v>
      </c>
      <c r="E7" s="10">
        <v>34780</v>
      </c>
      <c r="F7" s="75">
        <v>93.94</v>
      </c>
      <c r="G7" s="75">
        <f>0.34+0.04+0.01+0.56+1.11</f>
        <v>2.06</v>
      </c>
      <c r="H7" s="75">
        <f>SUM(F7:G7)</f>
        <v>96</v>
      </c>
      <c r="I7" s="75">
        <f>ROUND((H7*$I$6),2)</f>
        <v>0</v>
      </c>
      <c r="J7" s="75">
        <f>SUM(H7:I7)</f>
        <v>96</v>
      </c>
      <c r="K7" s="10">
        <v>65</v>
      </c>
      <c r="L7" s="76">
        <f>ROUND((J7*K7),2)</f>
        <v>6240</v>
      </c>
    </row>
    <row r="8" spans="1:12" x14ac:dyDescent="0.25">
      <c r="A8" s="7" t="s">
        <v>266</v>
      </c>
      <c r="B8" s="6" t="s">
        <v>267</v>
      </c>
      <c r="C8" s="5" t="s">
        <v>264</v>
      </c>
      <c r="D8" s="5" t="s">
        <v>265</v>
      </c>
      <c r="E8" s="5">
        <v>34783</v>
      </c>
      <c r="F8" s="77">
        <v>96.87</v>
      </c>
      <c r="G8" s="77">
        <f>0.34+0.04+0.01+0.56+2.66</f>
        <v>3.6100000000000003</v>
      </c>
      <c r="H8" s="75">
        <f t="shared" ref="H8:H29" si="0">SUM(F8:G8)</f>
        <v>100.48</v>
      </c>
      <c r="I8" s="75">
        <f t="shared" ref="I8:I29" si="1">ROUND((H8*$I$6),2)</f>
        <v>0</v>
      </c>
      <c r="J8" s="75">
        <f t="shared" ref="J8:J29" si="2">SUM(H8:I8)</f>
        <v>100.48</v>
      </c>
      <c r="K8" s="5">
        <v>60</v>
      </c>
      <c r="L8" s="76">
        <f t="shared" ref="L8:L29" si="3">ROUND((J8*K8),2)</f>
        <v>6028.8</v>
      </c>
    </row>
    <row r="9" spans="1:12" ht="17.25" x14ac:dyDescent="0.25">
      <c r="A9" s="7" t="s">
        <v>268</v>
      </c>
      <c r="B9" s="6" t="s">
        <v>269</v>
      </c>
      <c r="C9" s="5" t="s">
        <v>264</v>
      </c>
      <c r="D9" s="5" t="s">
        <v>265</v>
      </c>
      <c r="E9" s="5">
        <v>34783</v>
      </c>
      <c r="F9" s="77">
        <v>96.87</v>
      </c>
      <c r="G9" s="77">
        <v>3.61</v>
      </c>
      <c r="H9" s="75">
        <f t="shared" si="0"/>
        <v>100.48</v>
      </c>
      <c r="I9" s="75">
        <f t="shared" si="1"/>
        <v>0</v>
      </c>
      <c r="J9" s="75">
        <f t="shared" si="2"/>
        <v>100.48</v>
      </c>
      <c r="K9" s="5">
        <v>20</v>
      </c>
      <c r="L9" s="76">
        <f t="shared" si="3"/>
        <v>2009.6</v>
      </c>
    </row>
    <row r="10" spans="1:12" x14ac:dyDescent="0.25">
      <c r="A10" s="7" t="s">
        <v>270</v>
      </c>
      <c r="B10" s="6" t="s">
        <v>271</v>
      </c>
      <c r="C10" s="5" t="s">
        <v>264</v>
      </c>
      <c r="D10" s="5" t="s">
        <v>265</v>
      </c>
      <c r="E10" s="5">
        <v>33939</v>
      </c>
      <c r="F10" s="77">
        <v>60.84</v>
      </c>
      <c r="G10" s="77">
        <f>0.34+0.04+0.01+0.56+0.4</f>
        <v>1.35</v>
      </c>
      <c r="H10" s="75">
        <f t="shared" si="0"/>
        <v>62.190000000000005</v>
      </c>
      <c r="I10" s="75">
        <f t="shared" si="1"/>
        <v>0</v>
      </c>
      <c r="J10" s="75">
        <f t="shared" si="2"/>
        <v>62.190000000000005</v>
      </c>
      <c r="K10" s="5">
        <v>80</v>
      </c>
      <c r="L10" s="76">
        <f t="shared" si="3"/>
        <v>4975.2</v>
      </c>
    </row>
    <row r="11" spans="1:12" x14ac:dyDescent="0.25">
      <c r="A11" s="7" t="s">
        <v>272</v>
      </c>
      <c r="B11" s="6" t="s">
        <v>224</v>
      </c>
      <c r="C11" s="5" t="s">
        <v>264</v>
      </c>
      <c r="D11" s="5" t="s">
        <v>265</v>
      </c>
      <c r="E11" s="5">
        <v>4083</v>
      </c>
      <c r="F11" s="77">
        <v>15.71</v>
      </c>
      <c r="G11" s="77">
        <f>2.31+1.36+0.34+0.04+0.08+0.94+0.26</f>
        <v>5.33</v>
      </c>
      <c r="H11" s="75">
        <f t="shared" si="0"/>
        <v>21.04</v>
      </c>
      <c r="I11" s="75">
        <f t="shared" si="1"/>
        <v>0</v>
      </c>
      <c r="J11" s="75">
        <f t="shared" si="2"/>
        <v>21.04</v>
      </c>
      <c r="K11" s="5">
        <v>320</v>
      </c>
      <c r="L11" s="76">
        <f t="shared" si="3"/>
        <v>6732.8</v>
      </c>
    </row>
    <row r="12" spans="1:12" ht="30" x14ac:dyDescent="0.25">
      <c r="A12" s="62" t="s">
        <v>273</v>
      </c>
      <c r="B12" s="74" t="s">
        <v>274</v>
      </c>
      <c r="C12" s="10" t="s">
        <v>264</v>
      </c>
      <c r="D12" s="10" t="s">
        <v>265</v>
      </c>
      <c r="E12" s="10">
        <v>2355</v>
      </c>
      <c r="F12" s="75">
        <v>24.98</v>
      </c>
      <c r="G12" s="75">
        <f>2.31+1.36+0.34+0.04+0.05+0.54+0.1</f>
        <v>4.7399999999999993</v>
      </c>
      <c r="H12" s="75">
        <f t="shared" si="0"/>
        <v>29.72</v>
      </c>
      <c r="I12" s="75">
        <f t="shared" si="1"/>
        <v>0</v>
      </c>
      <c r="J12" s="75">
        <f t="shared" si="2"/>
        <v>29.72</v>
      </c>
      <c r="K12" s="10">
        <v>80</v>
      </c>
      <c r="L12" s="76">
        <f t="shared" si="3"/>
        <v>2377.6</v>
      </c>
    </row>
    <row r="13" spans="1:12" ht="17.25" x14ac:dyDescent="0.25">
      <c r="A13" s="7" t="s">
        <v>275</v>
      </c>
      <c r="B13" s="6" t="s">
        <v>276</v>
      </c>
      <c r="C13" s="5" t="s">
        <v>264</v>
      </c>
      <c r="D13" s="5" t="s">
        <v>265</v>
      </c>
      <c r="E13" s="5">
        <v>2436</v>
      </c>
      <c r="F13" s="77">
        <v>15.71</v>
      </c>
      <c r="G13" s="77">
        <f>2.31+1.36+0.34+0.04+0.55+0.94+0.47</f>
        <v>6.0099999999999989</v>
      </c>
      <c r="H13" s="75">
        <f t="shared" si="0"/>
        <v>21.72</v>
      </c>
      <c r="I13" s="75">
        <f t="shared" si="1"/>
        <v>0</v>
      </c>
      <c r="J13" s="75">
        <f t="shared" si="2"/>
        <v>21.72</v>
      </c>
      <c r="K13" s="5">
        <v>80</v>
      </c>
      <c r="L13" s="76">
        <f t="shared" si="3"/>
        <v>1737.6</v>
      </c>
    </row>
    <row r="14" spans="1:12" ht="32.25" x14ac:dyDescent="0.25">
      <c r="A14" s="62" t="s">
        <v>277</v>
      </c>
      <c r="B14" s="74" t="s">
        <v>278</v>
      </c>
      <c r="C14" s="10" t="s">
        <v>264</v>
      </c>
      <c r="D14" s="10" t="s">
        <v>265</v>
      </c>
      <c r="E14" s="10">
        <v>2438</v>
      </c>
      <c r="F14" s="75">
        <v>23.16</v>
      </c>
      <c r="G14" s="75">
        <f>2.31+1.36+0.34+0.04+0.55+0.94+0.57</f>
        <v>6.1099999999999994</v>
      </c>
      <c r="H14" s="75">
        <f t="shared" si="0"/>
        <v>29.27</v>
      </c>
      <c r="I14" s="75">
        <f t="shared" si="1"/>
        <v>0</v>
      </c>
      <c r="J14" s="75">
        <f t="shared" si="2"/>
        <v>29.27</v>
      </c>
      <c r="K14" s="10">
        <v>30</v>
      </c>
      <c r="L14" s="76">
        <f t="shared" si="3"/>
        <v>878.1</v>
      </c>
    </row>
    <row r="15" spans="1:12" ht="32.25" x14ac:dyDescent="0.25">
      <c r="A15" s="62" t="s">
        <v>279</v>
      </c>
      <c r="B15" s="74" t="s">
        <v>280</v>
      </c>
      <c r="C15" s="10" t="s">
        <v>264</v>
      </c>
      <c r="D15" s="10" t="s">
        <v>265</v>
      </c>
      <c r="E15" s="10">
        <v>2436</v>
      </c>
      <c r="F15" s="77">
        <v>15.71</v>
      </c>
      <c r="G15" s="77">
        <f>2.31+1.36+0.34+0.04+0.55+0.94+0.47</f>
        <v>6.0099999999999989</v>
      </c>
      <c r="H15" s="75">
        <f t="shared" si="0"/>
        <v>21.72</v>
      </c>
      <c r="I15" s="75">
        <f t="shared" si="1"/>
        <v>0</v>
      </c>
      <c r="J15" s="75">
        <f t="shared" si="2"/>
        <v>21.72</v>
      </c>
      <c r="K15" s="10">
        <v>60</v>
      </c>
      <c r="L15" s="76">
        <f t="shared" si="3"/>
        <v>1303.2</v>
      </c>
    </row>
    <row r="16" spans="1:12" ht="32.25" x14ac:dyDescent="0.25">
      <c r="A16" s="62" t="s">
        <v>281</v>
      </c>
      <c r="B16" s="74" t="s">
        <v>282</v>
      </c>
      <c r="C16" s="10" t="s">
        <v>264</v>
      </c>
      <c r="D16" s="10" t="s">
        <v>265</v>
      </c>
      <c r="E16" s="10">
        <v>247</v>
      </c>
      <c r="F16" s="78">
        <v>11.04</v>
      </c>
      <c r="G16" s="75">
        <f>2.31+1.36+0.34+0.04+0.55+0.94+0.33</f>
        <v>5.8699999999999992</v>
      </c>
      <c r="H16" s="75">
        <f t="shared" si="0"/>
        <v>16.909999999999997</v>
      </c>
      <c r="I16" s="75">
        <f t="shared" si="1"/>
        <v>0</v>
      </c>
      <c r="J16" s="75">
        <f t="shared" si="2"/>
        <v>16.909999999999997</v>
      </c>
      <c r="K16" s="10">
        <v>800</v>
      </c>
      <c r="L16" s="76">
        <f t="shared" si="3"/>
        <v>13528</v>
      </c>
    </row>
    <row r="17" spans="1:12" ht="17.25" x14ac:dyDescent="0.25">
      <c r="A17" s="7" t="s">
        <v>283</v>
      </c>
      <c r="B17" s="6" t="s">
        <v>284</v>
      </c>
      <c r="C17" s="5" t="s">
        <v>264</v>
      </c>
      <c r="D17" s="5" t="s">
        <v>265</v>
      </c>
      <c r="E17" s="5">
        <v>2438</v>
      </c>
      <c r="F17" s="75">
        <v>23.16</v>
      </c>
      <c r="G17" s="75">
        <f>2.31+1.36+0.34+0.04+0.55+0.94+0.57</f>
        <v>6.1099999999999994</v>
      </c>
      <c r="H17" s="75">
        <f t="shared" si="0"/>
        <v>29.27</v>
      </c>
      <c r="I17" s="75">
        <f t="shared" si="1"/>
        <v>0</v>
      </c>
      <c r="J17" s="75">
        <f t="shared" si="2"/>
        <v>29.27</v>
      </c>
      <c r="K17" s="5">
        <v>60</v>
      </c>
      <c r="L17" s="76">
        <f t="shared" si="3"/>
        <v>1756.2</v>
      </c>
    </row>
    <row r="18" spans="1:12" x14ac:dyDescent="0.25">
      <c r="A18" s="7" t="s">
        <v>285</v>
      </c>
      <c r="B18" s="6" t="s">
        <v>286</v>
      </c>
      <c r="C18" s="5" t="s">
        <v>264</v>
      </c>
      <c r="D18" s="5" t="s">
        <v>265</v>
      </c>
      <c r="E18" s="5">
        <v>4069</v>
      </c>
      <c r="F18" s="77">
        <v>23.84</v>
      </c>
      <c r="G18" s="77">
        <f>0.34+0.04+0.08+0.94+0.4</f>
        <v>1.7999999999999998</v>
      </c>
      <c r="H18" s="75">
        <f t="shared" si="0"/>
        <v>25.64</v>
      </c>
      <c r="I18" s="75">
        <f t="shared" si="1"/>
        <v>0</v>
      </c>
      <c r="J18" s="75">
        <f t="shared" si="2"/>
        <v>25.64</v>
      </c>
      <c r="K18" s="5">
        <v>60</v>
      </c>
      <c r="L18" s="76">
        <f t="shared" si="3"/>
        <v>1538.4</v>
      </c>
    </row>
    <row r="19" spans="1:12" x14ac:dyDescent="0.25">
      <c r="A19" s="7" t="s">
        <v>287</v>
      </c>
      <c r="B19" s="6" t="s">
        <v>288</v>
      </c>
      <c r="C19" s="5" t="s">
        <v>264</v>
      </c>
      <c r="D19" s="5" t="s">
        <v>265</v>
      </c>
      <c r="E19" s="5">
        <v>12872</v>
      </c>
      <c r="F19" s="77">
        <v>15.71</v>
      </c>
      <c r="G19" s="77">
        <f>2.31+1.36+0.34+0.04+0.48+0.97+0.14</f>
        <v>5.6399999999999988</v>
      </c>
      <c r="H19" s="75">
        <f t="shared" si="0"/>
        <v>21.35</v>
      </c>
      <c r="I19" s="75">
        <f t="shared" si="1"/>
        <v>0</v>
      </c>
      <c r="J19" s="75">
        <f t="shared" si="2"/>
        <v>21.35</v>
      </c>
      <c r="K19" s="5">
        <v>40</v>
      </c>
      <c r="L19" s="76">
        <f t="shared" si="3"/>
        <v>854</v>
      </c>
    </row>
    <row r="20" spans="1:12" ht="30" x14ac:dyDescent="0.25">
      <c r="A20" s="62" t="s">
        <v>289</v>
      </c>
      <c r="B20" s="74" t="s">
        <v>290</v>
      </c>
      <c r="C20" s="10" t="s">
        <v>264</v>
      </c>
      <c r="D20" s="10" t="s">
        <v>265</v>
      </c>
      <c r="E20" s="10">
        <v>12868</v>
      </c>
      <c r="F20" s="79">
        <v>16.05</v>
      </c>
      <c r="G20" s="75">
        <f>2.31+1.36+0.34+0.04+0.34+1.07+0.19</f>
        <v>5.65</v>
      </c>
      <c r="H20" s="75">
        <f t="shared" si="0"/>
        <v>21.700000000000003</v>
      </c>
      <c r="I20" s="75">
        <f t="shared" si="1"/>
        <v>0</v>
      </c>
      <c r="J20" s="75">
        <f t="shared" si="2"/>
        <v>21.700000000000003</v>
      </c>
      <c r="K20" s="10">
        <v>300</v>
      </c>
      <c r="L20" s="76">
        <f t="shared" si="3"/>
        <v>6510</v>
      </c>
    </row>
    <row r="21" spans="1:12" ht="30" x14ac:dyDescent="0.25">
      <c r="A21" s="62" t="s">
        <v>291</v>
      </c>
      <c r="B21" s="74" t="s">
        <v>292</v>
      </c>
      <c r="C21" s="10" t="s">
        <v>264</v>
      </c>
      <c r="D21" s="10" t="s">
        <v>265</v>
      </c>
      <c r="E21" s="10">
        <v>6110</v>
      </c>
      <c r="F21" s="75">
        <v>15.71</v>
      </c>
      <c r="G21" s="75">
        <f>2.31+1.36+0.34+0.04+0.48+0.97+0.14</f>
        <v>5.6399999999999988</v>
      </c>
      <c r="H21" s="75">
        <f t="shared" si="0"/>
        <v>21.35</v>
      </c>
      <c r="I21" s="75">
        <f t="shared" si="1"/>
        <v>0</v>
      </c>
      <c r="J21" s="75">
        <f t="shared" si="2"/>
        <v>21.35</v>
      </c>
      <c r="K21" s="10">
        <v>300</v>
      </c>
      <c r="L21" s="76">
        <f t="shared" si="3"/>
        <v>6405</v>
      </c>
    </row>
    <row r="22" spans="1:12" x14ac:dyDescent="0.25">
      <c r="A22" s="7" t="s">
        <v>293</v>
      </c>
      <c r="B22" s="6" t="s">
        <v>294</v>
      </c>
      <c r="C22" s="5" t="s">
        <v>264</v>
      </c>
      <c r="D22" s="5" t="s">
        <v>265</v>
      </c>
      <c r="E22" s="5">
        <v>4750</v>
      </c>
      <c r="F22" s="75">
        <v>15.71</v>
      </c>
      <c r="G22" s="75">
        <f>2.31+1.36+0.34+0.04+0.48+0.97+0.26</f>
        <v>5.7599999999999989</v>
      </c>
      <c r="H22" s="75">
        <f t="shared" si="0"/>
        <v>21.47</v>
      </c>
      <c r="I22" s="75">
        <f t="shared" si="1"/>
        <v>0</v>
      </c>
      <c r="J22" s="75">
        <f t="shared" si="2"/>
        <v>21.47</v>
      </c>
      <c r="K22" s="5">
        <v>500</v>
      </c>
      <c r="L22" s="76">
        <f t="shared" si="3"/>
        <v>10735</v>
      </c>
    </row>
    <row r="23" spans="1:12" x14ac:dyDescent="0.25">
      <c r="A23" s="7" t="s">
        <v>295</v>
      </c>
      <c r="B23" s="6" t="s">
        <v>296</v>
      </c>
      <c r="C23" s="5" t="s">
        <v>264</v>
      </c>
      <c r="D23" s="5" t="s">
        <v>265</v>
      </c>
      <c r="E23" s="5">
        <v>4783</v>
      </c>
      <c r="F23" s="75">
        <v>15.71</v>
      </c>
      <c r="G23" s="75">
        <f>2.31+1.36+0.34+0.041+1.16+1.48+0.18</f>
        <v>6.8710000000000004</v>
      </c>
      <c r="H23" s="75">
        <f t="shared" si="0"/>
        <v>22.581000000000003</v>
      </c>
      <c r="I23" s="75">
        <f t="shared" si="1"/>
        <v>0</v>
      </c>
      <c r="J23" s="75">
        <f t="shared" si="2"/>
        <v>22.581000000000003</v>
      </c>
      <c r="K23" s="5">
        <v>700</v>
      </c>
      <c r="L23" s="76">
        <f t="shared" si="3"/>
        <v>15806.7</v>
      </c>
    </row>
    <row r="24" spans="1:12" x14ac:dyDescent="0.25">
      <c r="A24" s="7" t="s">
        <v>297</v>
      </c>
      <c r="B24" s="6" t="s">
        <v>298</v>
      </c>
      <c r="C24" s="5" t="s">
        <v>264</v>
      </c>
      <c r="D24" s="5" t="s">
        <v>265</v>
      </c>
      <c r="E24" s="5">
        <v>6111</v>
      </c>
      <c r="F24" s="77">
        <v>10.210000000000001</v>
      </c>
      <c r="G24" s="75">
        <f>2.31+1.36+0.34+0.04+0.34+1.02+0.17</f>
        <v>5.58</v>
      </c>
      <c r="H24" s="75">
        <f t="shared" si="0"/>
        <v>15.790000000000001</v>
      </c>
      <c r="I24" s="75">
        <f t="shared" si="1"/>
        <v>0</v>
      </c>
      <c r="J24" s="75">
        <f t="shared" si="2"/>
        <v>15.790000000000001</v>
      </c>
      <c r="K24" s="5">
        <v>1000</v>
      </c>
      <c r="L24" s="76">
        <f t="shared" si="3"/>
        <v>15790</v>
      </c>
    </row>
    <row r="25" spans="1:12" ht="15" customHeight="1" x14ac:dyDescent="0.25">
      <c r="A25" s="62" t="s">
        <v>299</v>
      </c>
      <c r="B25" s="74" t="s">
        <v>300</v>
      </c>
      <c r="C25" s="10" t="s">
        <v>264</v>
      </c>
      <c r="D25" s="10" t="s">
        <v>265</v>
      </c>
      <c r="E25" s="10">
        <v>4230</v>
      </c>
      <c r="F25" s="75">
        <v>11.94</v>
      </c>
      <c r="G25" s="75">
        <f>2.31+1.36+0.34+0.04+0.01+0.65+0.11</f>
        <v>4.82</v>
      </c>
      <c r="H25" s="75">
        <f t="shared" si="0"/>
        <v>16.759999999999998</v>
      </c>
      <c r="I25" s="75">
        <f t="shared" si="1"/>
        <v>0</v>
      </c>
      <c r="J25" s="75">
        <f t="shared" si="2"/>
        <v>16.759999999999998</v>
      </c>
      <c r="K25" s="10">
        <v>60</v>
      </c>
      <c r="L25" s="76">
        <f t="shared" si="3"/>
        <v>1005.6</v>
      </c>
    </row>
    <row r="26" spans="1:12" x14ac:dyDescent="0.25">
      <c r="A26" s="7" t="s">
        <v>301</v>
      </c>
      <c r="B26" s="6" t="s">
        <v>226</v>
      </c>
      <c r="C26" s="5" t="s">
        <v>264</v>
      </c>
      <c r="D26" s="5" t="s">
        <v>265</v>
      </c>
      <c r="E26" s="5">
        <v>2696</v>
      </c>
      <c r="F26" s="77">
        <v>15.71</v>
      </c>
      <c r="G26" s="75">
        <f>2.31+1.36+0.34+0.04+0.24+0.84+0.22</f>
        <v>5.35</v>
      </c>
      <c r="H26" s="75">
        <f t="shared" si="0"/>
        <v>21.060000000000002</v>
      </c>
      <c r="I26" s="75">
        <f t="shared" si="1"/>
        <v>0</v>
      </c>
      <c r="J26" s="75">
        <f t="shared" si="2"/>
        <v>21.060000000000002</v>
      </c>
      <c r="K26" s="5">
        <v>300</v>
      </c>
      <c r="L26" s="76">
        <f t="shared" si="3"/>
        <v>6318</v>
      </c>
    </row>
    <row r="27" spans="1:12" x14ac:dyDescent="0.25">
      <c r="A27" s="7" t="s">
        <v>302</v>
      </c>
      <c r="B27" s="6" t="s">
        <v>225</v>
      </c>
      <c r="C27" s="5" t="s">
        <v>264</v>
      </c>
      <c r="D27" s="5" t="s">
        <v>265</v>
      </c>
      <c r="E27" s="5">
        <v>2436</v>
      </c>
      <c r="F27" s="77">
        <v>15.71</v>
      </c>
      <c r="G27" s="77">
        <f>2.31+1.36+0.34+0.04+0.55+0.94+0.47</f>
        <v>6.0099999999999989</v>
      </c>
      <c r="H27" s="75">
        <f t="shared" si="0"/>
        <v>21.72</v>
      </c>
      <c r="I27" s="75">
        <f t="shared" si="1"/>
        <v>0</v>
      </c>
      <c r="J27" s="75">
        <f t="shared" si="2"/>
        <v>21.72</v>
      </c>
      <c r="K27" s="5">
        <v>180</v>
      </c>
      <c r="L27" s="76">
        <f t="shared" si="3"/>
        <v>3909.6</v>
      </c>
    </row>
    <row r="28" spans="1:12" x14ac:dyDescent="0.25">
      <c r="A28" s="7" t="s">
        <v>303</v>
      </c>
      <c r="B28" s="6" t="s">
        <v>304</v>
      </c>
      <c r="C28" s="5" t="s">
        <v>264</v>
      </c>
      <c r="D28" s="5" t="s">
        <v>265</v>
      </c>
      <c r="E28" s="5">
        <v>247</v>
      </c>
      <c r="F28" s="78">
        <v>11.04</v>
      </c>
      <c r="G28" s="78">
        <f>2.31+1.36+0.34+0.04+0.55+0.94+0.33</f>
        <v>5.8699999999999992</v>
      </c>
      <c r="H28" s="75">
        <f t="shared" si="0"/>
        <v>16.909999999999997</v>
      </c>
      <c r="I28" s="75">
        <f t="shared" si="1"/>
        <v>0</v>
      </c>
      <c r="J28" s="75">
        <f t="shared" si="2"/>
        <v>16.909999999999997</v>
      </c>
      <c r="K28" s="5">
        <v>110</v>
      </c>
      <c r="L28" s="76">
        <f t="shared" si="3"/>
        <v>1860.1</v>
      </c>
    </row>
    <row r="29" spans="1:12" x14ac:dyDescent="0.25">
      <c r="A29" s="7" t="s">
        <v>305</v>
      </c>
      <c r="B29" s="6" t="s">
        <v>306</v>
      </c>
      <c r="C29" s="5" t="s">
        <v>264</v>
      </c>
      <c r="D29" s="5" t="s">
        <v>265</v>
      </c>
      <c r="E29" s="5">
        <v>248</v>
      </c>
      <c r="F29" s="77">
        <v>11.32</v>
      </c>
      <c r="G29" s="77">
        <f>2.31+1.36+0.34+0.04+0.48+0.97+0.1</f>
        <v>5.5999999999999988</v>
      </c>
      <c r="H29" s="75">
        <f t="shared" si="0"/>
        <v>16.919999999999998</v>
      </c>
      <c r="I29" s="75">
        <f t="shared" si="1"/>
        <v>0</v>
      </c>
      <c r="J29" s="75">
        <f t="shared" si="2"/>
        <v>16.919999999999998</v>
      </c>
      <c r="K29" s="5">
        <v>800</v>
      </c>
      <c r="L29" s="76">
        <f t="shared" si="3"/>
        <v>13536</v>
      </c>
    </row>
    <row r="30" spans="1:12" x14ac:dyDescent="0.25">
      <c r="A30" s="135" t="s">
        <v>307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7"/>
      <c r="L30" s="55">
        <f>SUM(L7:L29)</f>
        <v>131835.5</v>
      </c>
    </row>
    <row r="31" spans="1:12" x14ac:dyDescent="0.25">
      <c r="A31" s="135" t="s">
        <v>308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55">
        <f>ROUND((L30/12),2)</f>
        <v>10986.29</v>
      </c>
    </row>
  </sheetData>
  <mergeCells count="14">
    <mergeCell ref="K5:K6"/>
    <mergeCell ref="L5:L6"/>
    <mergeCell ref="A30:K30"/>
    <mergeCell ref="A31:K31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J5:J6"/>
  </mergeCells>
  <pageMargins left="0.78740157480314965" right="1.1811023622047245" top="0.78740157480314965" bottom="0.78740157480314965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H18"/>
  <sheetViews>
    <sheetView workbookViewId="0">
      <selection activeCell="H17" sqref="H17"/>
    </sheetView>
  </sheetViews>
  <sheetFormatPr defaultRowHeight="15" x14ac:dyDescent="0.25"/>
  <cols>
    <col min="1" max="1" width="34" customWidth="1"/>
    <col min="2" max="2" width="12" customWidth="1"/>
    <col min="3" max="4" width="13.7109375" customWidth="1"/>
    <col min="5" max="5" width="14.42578125" customWidth="1"/>
    <col min="6" max="6" width="14.85546875" customWidth="1"/>
    <col min="7" max="7" width="15" customWidth="1"/>
    <col min="8" max="8" width="14.42578125" bestFit="1" customWidth="1"/>
    <col min="10" max="10" width="11" customWidth="1"/>
    <col min="12" max="12" width="13.5703125" customWidth="1"/>
  </cols>
  <sheetData>
    <row r="4" spans="1:7" x14ac:dyDescent="0.25">
      <c r="A4" s="157"/>
      <c r="B4" s="157"/>
      <c r="C4" s="157"/>
      <c r="D4" s="157"/>
      <c r="E4" s="157"/>
      <c r="F4" s="157"/>
      <c r="G4" s="157"/>
    </row>
    <row r="5" spans="1:7" x14ac:dyDescent="0.25">
      <c r="A5" s="158" t="s">
        <v>186</v>
      </c>
      <c r="B5" s="158"/>
      <c r="C5" s="158"/>
      <c r="D5" s="158"/>
      <c r="E5" s="158"/>
      <c r="F5" s="158"/>
      <c r="G5" s="158"/>
    </row>
    <row r="6" spans="1:7" x14ac:dyDescent="0.25">
      <c r="A6" s="4"/>
      <c r="B6" s="2"/>
    </row>
    <row r="7" spans="1:7" ht="45" x14ac:dyDescent="0.25">
      <c r="A7" s="12" t="s">
        <v>187</v>
      </c>
      <c r="B7" s="12" t="s">
        <v>188</v>
      </c>
      <c r="C7" s="12" t="s">
        <v>189</v>
      </c>
      <c r="D7" s="12" t="s">
        <v>190</v>
      </c>
      <c r="E7" s="25" t="s">
        <v>250</v>
      </c>
      <c r="F7" s="12" t="s">
        <v>191</v>
      </c>
      <c r="G7" s="12" t="s">
        <v>192</v>
      </c>
    </row>
    <row r="8" spans="1:7" ht="15" customHeight="1" x14ac:dyDescent="0.25">
      <c r="A8" s="14" t="s">
        <v>152</v>
      </c>
      <c r="B8" s="16" t="s">
        <v>153</v>
      </c>
      <c r="C8" s="16" t="s">
        <v>193</v>
      </c>
      <c r="D8" s="16" t="s">
        <v>194</v>
      </c>
      <c r="E8" s="14" t="s">
        <v>195</v>
      </c>
      <c r="F8" s="14" t="s">
        <v>196</v>
      </c>
      <c r="G8" s="14" t="s">
        <v>197</v>
      </c>
    </row>
    <row r="9" spans="1:7" ht="30" customHeight="1" x14ac:dyDescent="0.25">
      <c r="A9" s="6" t="s">
        <v>198</v>
      </c>
      <c r="B9" s="5">
        <v>1</v>
      </c>
      <c r="C9" s="5">
        <v>1</v>
      </c>
      <c r="D9" s="5">
        <f>ROUND((B9*C9),2)</f>
        <v>1</v>
      </c>
      <c r="E9" s="34">
        <f>ENG!E150</f>
        <v>16650.240000000002</v>
      </c>
      <c r="F9" s="34">
        <f>ROUND((E9*D9),2)</f>
        <v>16650.240000000002</v>
      </c>
      <c r="G9" s="34">
        <f>ROUND((F9*12),2)</f>
        <v>199802.88</v>
      </c>
    </row>
    <row r="10" spans="1:7" ht="30" customHeight="1" x14ac:dyDescent="0.25">
      <c r="A10" s="6" t="s">
        <v>199</v>
      </c>
      <c r="B10" s="5">
        <v>1</v>
      </c>
      <c r="C10" s="5">
        <v>1</v>
      </c>
      <c r="D10" s="5">
        <f t="shared" ref="D10:D16" si="0">ROUND((B10*C10),2)</f>
        <v>1</v>
      </c>
      <c r="E10" s="34">
        <f>'Aux Adm'!E150</f>
        <v>3750.6299999999997</v>
      </c>
      <c r="F10" s="34">
        <f t="shared" ref="F10:F16" si="1">ROUND((E10*D10),2)</f>
        <v>3750.63</v>
      </c>
      <c r="G10" s="34">
        <f t="shared" ref="G10:G16" si="2">ROUND((F10*12),2)</f>
        <v>45007.56</v>
      </c>
    </row>
    <row r="11" spans="1:7" ht="30" customHeight="1" x14ac:dyDescent="0.25">
      <c r="A11" s="6" t="s">
        <v>200</v>
      </c>
      <c r="B11" s="5">
        <v>1</v>
      </c>
      <c r="C11" s="5">
        <v>1</v>
      </c>
      <c r="D11" s="5">
        <f t="shared" si="0"/>
        <v>1</v>
      </c>
      <c r="E11" s="34">
        <f>'Enc Ger'!E150</f>
        <v>7495.89</v>
      </c>
      <c r="F11" s="34">
        <f t="shared" si="1"/>
        <v>7495.89</v>
      </c>
      <c r="G11" s="34">
        <f t="shared" si="2"/>
        <v>89950.68</v>
      </c>
    </row>
    <row r="12" spans="1:7" ht="30" customHeight="1" x14ac:dyDescent="0.25">
      <c r="A12" s="6" t="s">
        <v>201</v>
      </c>
      <c r="B12" s="5">
        <v>2</v>
      </c>
      <c r="C12" s="5">
        <v>1</v>
      </c>
      <c r="D12" s="5">
        <f t="shared" si="0"/>
        <v>2</v>
      </c>
      <c r="E12" s="34">
        <f>'Téc Eletric'!E150</f>
        <v>5897.61</v>
      </c>
      <c r="F12" s="34">
        <f t="shared" si="1"/>
        <v>11795.22</v>
      </c>
      <c r="G12" s="34">
        <f t="shared" si="2"/>
        <v>141542.64000000001</v>
      </c>
    </row>
    <row r="13" spans="1:7" ht="30" customHeight="1" x14ac:dyDescent="0.25">
      <c r="A13" s="6" t="s">
        <v>202</v>
      </c>
      <c r="B13" s="5">
        <v>2</v>
      </c>
      <c r="C13" s="5">
        <v>1</v>
      </c>
      <c r="D13" s="5">
        <f t="shared" si="0"/>
        <v>2</v>
      </c>
      <c r="E13" s="34">
        <f>'Bomb Hid'!E150</f>
        <v>5600.46</v>
      </c>
      <c r="F13" s="34">
        <f t="shared" si="1"/>
        <v>11200.92</v>
      </c>
      <c r="G13" s="34">
        <f t="shared" si="2"/>
        <v>134411.04</v>
      </c>
    </row>
    <row r="14" spans="1:7" ht="30" customHeight="1" x14ac:dyDescent="0.25">
      <c r="A14" s="6" t="s">
        <v>203</v>
      </c>
      <c r="B14" s="5">
        <v>1</v>
      </c>
      <c r="C14" s="5">
        <v>1</v>
      </c>
      <c r="D14" s="5">
        <f t="shared" si="0"/>
        <v>1</v>
      </c>
      <c r="E14" s="34">
        <f>'Téc Tel Rede'!E150</f>
        <v>5897.61</v>
      </c>
      <c r="F14" s="34">
        <f t="shared" si="1"/>
        <v>5897.61</v>
      </c>
      <c r="G14" s="34">
        <f t="shared" si="2"/>
        <v>70771.320000000007</v>
      </c>
    </row>
    <row r="15" spans="1:7" ht="30" customHeight="1" x14ac:dyDescent="0.25">
      <c r="A15" s="6" t="s">
        <v>204</v>
      </c>
      <c r="B15" s="5">
        <v>2</v>
      </c>
      <c r="C15" s="5">
        <v>1</v>
      </c>
      <c r="D15" s="5">
        <f t="shared" si="0"/>
        <v>2</v>
      </c>
      <c r="E15" s="34">
        <f>'Téc Ref'!E150</f>
        <v>5897.61</v>
      </c>
      <c r="F15" s="34">
        <f t="shared" si="1"/>
        <v>11795.22</v>
      </c>
      <c r="G15" s="34">
        <f t="shared" si="2"/>
        <v>141542.64000000001</v>
      </c>
    </row>
    <row r="16" spans="1:7" ht="30" customHeight="1" x14ac:dyDescent="0.25">
      <c r="A16" s="18" t="s">
        <v>205</v>
      </c>
      <c r="B16" s="8">
        <v>5</v>
      </c>
      <c r="C16" s="8">
        <v>1</v>
      </c>
      <c r="D16" s="8">
        <f t="shared" si="0"/>
        <v>5</v>
      </c>
      <c r="E16" s="32">
        <f>'Ajud Manut'!E150</f>
        <v>3668.0699999999997</v>
      </c>
      <c r="F16" s="32">
        <f t="shared" si="1"/>
        <v>18340.349999999999</v>
      </c>
      <c r="G16" s="34">
        <f t="shared" si="2"/>
        <v>220084.2</v>
      </c>
    </row>
    <row r="17" spans="1:8" ht="30" customHeight="1" x14ac:dyDescent="0.25">
      <c r="A17" s="121" t="s">
        <v>206</v>
      </c>
      <c r="B17" s="121"/>
      <c r="C17" s="121"/>
      <c r="D17" s="121"/>
      <c r="E17" s="121"/>
      <c r="F17" s="72">
        <f>SUM(F9:F16)</f>
        <v>86926.079999999987</v>
      </c>
      <c r="G17" s="71">
        <f>SUM(G9:G16)</f>
        <v>1043112.9600000002</v>
      </c>
      <c r="H17" s="60"/>
    </row>
    <row r="18" spans="1:8" x14ac:dyDescent="0.25">
      <c r="H18" s="60"/>
    </row>
  </sheetData>
  <mergeCells count="3">
    <mergeCell ref="A4:G4"/>
    <mergeCell ref="A5:G5"/>
    <mergeCell ref="A17:E17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M135"/>
  <sheetViews>
    <sheetView workbookViewId="0">
      <selection activeCell="D7" sqref="D7:D126"/>
    </sheetView>
  </sheetViews>
  <sheetFormatPr defaultRowHeight="15" x14ac:dyDescent="0.25"/>
  <cols>
    <col min="1" max="1" width="8.140625" customWidth="1"/>
    <col min="2" max="2" width="41" customWidth="1"/>
    <col min="3" max="3" width="6.140625" customWidth="1"/>
    <col min="4" max="4" width="13.85546875" style="81" customWidth="1"/>
    <col min="5" max="5" width="13" style="81" customWidth="1"/>
    <col min="6" max="6" width="8.140625" customWidth="1"/>
    <col min="7" max="7" width="14.85546875" customWidth="1"/>
    <col min="8" max="8" width="15" customWidth="1"/>
    <col min="11" max="11" width="11" customWidth="1"/>
    <col min="13" max="13" width="13.5703125" customWidth="1"/>
  </cols>
  <sheetData>
    <row r="3" spans="1:13" ht="39" customHeight="1" x14ac:dyDescent="0.25">
      <c r="A3" s="180" t="s">
        <v>309</v>
      </c>
      <c r="B3" s="180"/>
      <c r="C3" s="180"/>
      <c r="D3" s="180"/>
      <c r="E3" s="180"/>
      <c r="F3" s="80"/>
      <c r="G3" s="80"/>
      <c r="H3" s="80"/>
      <c r="I3" s="80"/>
      <c r="J3" s="80"/>
      <c r="K3" s="80"/>
      <c r="L3" s="80"/>
      <c r="M3" s="80"/>
    </row>
    <row r="4" spans="1:13" x14ac:dyDescent="0.25">
      <c r="C4" s="2"/>
    </row>
    <row r="5" spans="1:13" x14ac:dyDescent="0.25">
      <c r="A5" s="82"/>
      <c r="B5" s="82"/>
      <c r="C5" s="2"/>
    </row>
    <row r="6" spans="1:13" ht="30" x14ac:dyDescent="0.25">
      <c r="A6" s="181" t="s">
        <v>149</v>
      </c>
      <c r="B6" s="182"/>
      <c r="C6" s="83" t="s">
        <v>310</v>
      </c>
      <c r="D6" s="84" t="s">
        <v>157</v>
      </c>
      <c r="E6" s="84" t="s">
        <v>311</v>
      </c>
    </row>
    <row r="7" spans="1:13" ht="30" customHeight="1" x14ac:dyDescent="0.25">
      <c r="A7" s="172" t="s">
        <v>312</v>
      </c>
      <c r="B7" s="173"/>
      <c r="C7" s="85">
        <v>1</v>
      </c>
      <c r="D7" s="86"/>
      <c r="E7" s="86">
        <f>D7*C7</f>
        <v>0</v>
      </c>
    </row>
    <row r="8" spans="1:13" x14ac:dyDescent="0.25">
      <c r="A8" s="172" t="s">
        <v>313</v>
      </c>
      <c r="B8" s="173"/>
      <c r="C8" s="85">
        <v>3</v>
      </c>
      <c r="D8" s="86"/>
      <c r="E8" s="86">
        <f t="shared" ref="E8:E71" si="0">D8*C8</f>
        <v>0</v>
      </c>
    </row>
    <row r="9" spans="1:13" x14ac:dyDescent="0.25">
      <c r="A9" s="172" t="s">
        <v>314</v>
      </c>
      <c r="B9" s="173"/>
      <c r="C9" s="85">
        <v>3</v>
      </c>
      <c r="D9" s="86"/>
      <c r="E9" s="86">
        <f t="shared" si="0"/>
        <v>0</v>
      </c>
    </row>
    <row r="10" spans="1:13" x14ac:dyDescent="0.25">
      <c r="A10" s="172" t="s">
        <v>315</v>
      </c>
      <c r="B10" s="173"/>
      <c r="C10" s="85">
        <v>3</v>
      </c>
      <c r="D10" s="86"/>
      <c r="E10" s="86">
        <f t="shared" si="0"/>
        <v>0</v>
      </c>
    </row>
    <row r="11" spans="1:13" x14ac:dyDescent="0.25">
      <c r="A11" s="172" t="s">
        <v>316</v>
      </c>
      <c r="B11" s="173"/>
      <c r="C11" s="85">
        <v>2</v>
      </c>
      <c r="D11" s="86"/>
      <c r="E11" s="86">
        <f t="shared" si="0"/>
        <v>0</v>
      </c>
    </row>
    <row r="12" spans="1:13" x14ac:dyDescent="0.25">
      <c r="A12" s="172" t="s">
        <v>317</v>
      </c>
      <c r="B12" s="173"/>
      <c r="C12" s="85">
        <v>3</v>
      </c>
      <c r="D12" s="86"/>
      <c r="E12" s="86">
        <f t="shared" si="0"/>
        <v>0</v>
      </c>
    </row>
    <row r="13" spans="1:13" x14ac:dyDescent="0.25">
      <c r="A13" s="172" t="s">
        <v>318</v>
      </c>
      <c r="B13" s="173"/>
      <c r="C13" s="85">
        <v>3</v>
      </c>
      <c r="D13" s="86"/>
      <c r="E13" s="86">
        <f t="shared" si="0"/>
        <v>0</v>
      </c>
    </row>
    <row r="14" spans="1:13" x14ac:dyDescent="0.25">
      <c r="A14" s="172" t="s">
        <v>319</v>
      </c>
      <c r="B14" s="173"/>
      <c r="C14" s="85">
        <v>1</v>
      </c>
      <c r="D14" s="86"/>
      <c r="E14" s="86">
        <f t="shared" si="0"/>
        <v>0</v>
      </c>
    </row>
    <row r="15" spans="1:13" x14ac:dyDescent="0.25">
      <c r="A15" s="172" t="s">
        <v>320</v>
      </c>
      <c r="B15" s="173"/>
      <c r="C15" s="85">
        <v>2</v>
      </c>
      <c r="D15" s="86"/>
      <c r="E15" s="86">
        <f t="shared" si="0"/>
        <v>0</v>
      </c>
    </row>
    <row r="16" spans="1:13" x14ac:dyDescent="0.25">
      <c r="A16" s="172" t="s">
        <v>321</v>
      </c>
      <c r="B16" s="173"/>
      <c r="C16" s="85">
        <v>1</v>
      </c>
      <c r="D16" s="86"/>
      <c r="E16" s="86">
        <f t="shared" si="0"/>
        <v>0</v>
      </c>
    </row>
    <row r="17" spans="1:5" x14ac:dyDescent="0.25">
      <c r="A17" s="172" t="s">
        <v>322</v>
      </c>
      <c r="B17" s="173"/>
      <c r="C17" s="85">
        <v>7</v>
      </c>
      <c r="D17" s="86"/>
      <c r="E17" s="86">
        <f t="shared" si="0"/>
        <v>0</v>
      </c>
    </row>
    <row r="18" spans="1:5" x14ac:dyDescent="0.25">
      <c r="A18" s="172" t="s">
        <v>323</v>
      </c>
      <c r="B18" s="173"/>
      <c r="C18" s="85">
        <v>5</v>
      </c>
      <c r="D18" s="86"/>
      <c r="E18" s="86">
        <f t="shared" si="0"/>
        <v>0</v>
      </c>
    </row>
    <row r="19" spans="1:5" x14ac:dyDescent="0.25">
      <c r="A19" s="172" t="s">
        <v>324</v>
      </c>
      <c r="B19" s="173"/>
      <c r="C19" s="85">
        <v>3</v>
      </c>
      <c r="D19" s="86"/>
      <c r="E19" s="86">
        <f t="shared" si="0"/>
        <v>0</v>
      </c>
    </row>
    <row r="20" spans="1:5" x14ac:dyDescent="0.25">
      <c r="A20" s="172" t="s">
        <v>325</v>
      </c>
      <c r="B20" s="173"/>
      <c r="C20" s="85">
        <v>2</v>
      </c>
      <c r="D20" s="86"/>
      <c r="E20" s="86">
        <f t="shared" si="0"/>
        <v>0</v>
      </c>
    </row>
    <row r="21" spans="1:5" x14ac:dyDescent="0.25">
      <c r="A21" s="172" t="s">
        <v>326</v>
      </c>
      <c r="B21" s="173"/>
      <c r="C21" s="85">
        <v>3</v>
      </c>
      <c r="D21" s="86"/>
      <c r="E21" s="86">
        <f t="shared" si="0"/>
        <v>0</v>
      </c>
    </row>
    <row r="22" spans="1:5" x14ac:dyDescent="0.25">
      <c r="A22" s="172" t="s">
        <v>327</v>
      </c>
      <c r="B22" s="173"/>
      <c r="C22" s="85">
        <v>1</v>
      </c>
      <c r="D22" s="86"/>
      <c r="E22" s="86">
        <f t="shared" si="0"/>
        <v>0</v>
      </c>
    </row>
    <row r="23" spans="1:5" x14ac:dyDescent="0.25">
      <c r="A23" s="172" t="s">
        <v>328</v>
      </c>
      <c r="B23" s="173"/>
      <c r="C23" s="85">
        <v>2</v>
      </c>
      <c r="D23" s="86"/>
      <c r="E23" s="86">
        <f t="shared" si="0"/>
        <v>0</v>
      </c>
    </row>
    <row r="24" spans="1:5" x14ac:dyDescent="0.25">
      <c r="A24" s="172" t="s">
        <v>329</v>
      </c>
      <c r="B24" s="173"/>
      <c r="C24" s="85">
        <v>1</v>
      </c>
      <c r="D24" s="86"/>
      <c r="E24" s="86">
        <f t="shared" si="0"/>
        <v>0</v>
      </c>
    </row>
    <row r="25" spans="1:5" x14ac:dyDescent="0.25">
      <c r="A25" s="172" t="s">
        <v>330</v>
      </c>
      <c r="B25" s="173"/>
      <c r="C25" s="85">
        <v>1</v>
      </c>
      <c r="D25" s="86"/>
      <c r="E25" s="86">
        <f t="shared" si="0"/>
        <v>0</v>
      </c>
    </row>
    <row r="26" spans="1:5" x14ac:dyDescent="0.25">
      <c r="A26" s="172" t="s">
        <v>331</v>
      </c>
      <c r="B26" s="173"/>
      <c r="C26" s="85">
        <v>1</v>
      </c>
      <c r="D26" s="86"/>
      <c r="E26" s="86">
        <f t="shared" si="0"/>
        <v>0</v>
      </c>
    </row>
    <row r="27" spans="1:5" x14ac:dyDescent="0.25">
      <c r="A27" s="172" t="s">
        <v>332</v>
      </c>
      <c r="B27" s="173"/>
      <c r="C27" s="85">
        <v>1</v>
      </c>
      <c r="D27" s="86"/>
      <c r="E27" s="86">
        <f t="shared" si="0"/>
        <v>0</v>
      </c>
    </row>
    <row r="28" spans="1:5" x14ac:dyDescent="0.25">
      <c r="A28" s="172" t="s">
        <v>333</v>
      </c>
      <c r="B28" s="173"/>
      <c r="C28" s="85">
        <v>1</v>
      </c>
      <c r="D28" s="86"/>
      <c r="E28" s="86">
        <f t="shared" si="0"/>
        <v>0</v>
      </c>
    </row>
    <row r="29" spans="1:5" x14ac:dyDescent="0.25">
      <c r="A29" s="172" t="s">
        <v>334</v>
      </c>
      <c r="B29" s="173"/>
      <c r="C29" s="85">
        <v>1</v>
      </c>
      <c r="D29" s="86"/>
      <c r="E29" s="86">
        <f t="shared" si="0"/>
        <v>0</v>
      </c>
    </row>
    <row r="30" spans="1:5" x14ac:dyDescent="0.25">
      <c r="A30" s="172" t="s">
        <v>335</v>
      </c>
      <c r="B30" s="173"/>
      <c r="C30" s="85">
        <v>15</v>
      </c>
      <c r="D30" s="86"/>
      <c r="E30" s="86">
        <f t="shared" si="0"/>
        <v>0</v>
      </c>
    </row>
    <row r="31" spans="1:5" x14ac:dyDescent="0.25">
      <c r="A31" s="172" t="s">
        <v>336</v>
      </c>
      <c r="B31" s="173"/>
      <c r="C31" s="85">
        <v>1</v>
      </c>
      <c r="D31" s="86"/>
      <c r="E31" s="86">
        <f t="shared" si="0"/>
        <v>0</v>
      </c>
    </row>
    <row r="32" spans="1:5" x14ac:dyDescent="0.25">
      <c r="A32" s="172" t="s">
        <v>337</v>
      </c>
      <c r="B32" s="173"/>
      <c r="C32" s="85">
        <v>5</v>
      </c>
      <c r="D32" s="86"/>
      <c r="E32" s="86">
        <f t="shared" si="0"/>
        <v>0</v>
      </c>
    </row>
    <row r="33" spans="1:5" x14ac:dyDescent="0.25">
      <c r="A33" s="172" t="s">
        <v>338</v>
      </c>
      <c r="B33" s="173"/>
      <c r="C33" s="85">
        <v>2</v>
      </c>
      <c r="D33" s="86"/>
      <c r="E33" s="86">
        <f t="shared" si="0"/>
        <v>0</v>
      </c>
    </row>
    <row r="34" spans="1:5" x14ac:dyDescent="0.25">
      <c r="A34" s="172" t="s">
        <v>339</v>
      </c>
      <c r="B34" s="173"/>
      <c r="C34" s="85">
        <v>1</v>
      </c>
      <c r="D34" s="86"/>
      <c r="E34" s="86">
        <f t="shared" si="0"/>
        <v>0</v>
      </c>
    </row>
    <row r="35" spans="1:5" x14ac:dyDescent="0.25">
      <c r="A35" s="172" t="s">
        <v>340</v>
      </c>
      <c r="B35" s="173"/>
      <c r="C35" s="85">
        <v>1</v>
      </c>
      <c r="D35" s="86"/>
      <c r="E35" s="86">
        <f t="shared" si="0"/>
        <v>0</v>
      </c>
    </row>
    <row r="36" spans="1:5" x14ac:dyDescent="0.25">
      <c r="A36" s="172" t="s">
        <v>341</v>
      </c>
      <c r="B36" s="173"/>
      <c r="C36" s="85">
        <v>1</v>
      </c>
      <c r="D36" s="86"/>
      <c r="E36" s="86">
        <f t="shared" si="0"/>
        <v>0</v>
      </c>
    </row>
    <row r="37" spans="1:5" x14ac:dyDescent="0.25">
      <c r="A37" s="172" t="s">
        <v>342</v>
      </c>
      <c r="B37" s="173"/>
      <c r="C37" s="85">
        <v>1</v>
      </c>
      <c r="D37" s="86"/>
      <c r="E37" s="86">
        <f t="shared" si="0"/>
        <v>0</v>
      </c>
    </row>
    <row r="38" spans="1:5" x14ac:dyDescent="0.25">
      <c r="A38" s="172" t="s">
        <v>343</v>
      </c>
      <c r="B38" s="173"/>
      <c r="C38" s="85">
        <v>1</v>
      </c>
      <c r="D38" s="86"/>
      <c r="E38" s="86">
        <f t="shared" si="0"/>
        <v>0</v>
      </c>
    </row>
    <row r="39" spans="1:5" x14ac:dyDescent="0.25">
      <c r="A39" s="172" t="s">
        <v>344</v>
      </c>
      <c r="B39" s="173"/>
      <c r="C39" s="85">
        <v>1</v>
      </c>
      <c r="D39" s="86"/>
      <c r="E39" s="86">
        <f t="shared" si="0"/>
        <v>0</v>
      </c>
    </row>
    <row r="40" spans="1:5" x14ac:dyDescent="0.25">
      <c r="A40" s="172" t="s">
        <v>345</v>
      </c>
      <c r="B40" s="173"/>
      <c r="C40" s="85">
        <v>1</v>
      </c>
      <c r="D40" s="86"/>
      <c r="E40" s="86">
        <f t="shared" si="0"/>
        <v>0</v>
      </c>
    </row>
    <row r="41" spans="1:5" x14ac:dyDescent="0.25">
      <c r="A41" s="172" t="s">
        <v>346</v>
      </c>
      <c r="B41" s="173"/>
      <c r="C41" s="85">
        <v>1</v>
      </c>
      <c r="D41" s="86"/>
      <c r="E41" s="86">
        <f t="shared" si="0"/>
        <v>0</v>
      </c>
    </row>
    <row r="42" spans="1:5" x14ac:dyDescent="0.25">
      <c r="A42" s="172" t="s">
        <v>347</v>
      </c>
      <c r="B42" s="173"/>
      <c r="C42" s="85">
        <v>1</v>
      </c>
      <c r="D42" s="86"/>
      <c r="E42" s="86">
        <f t="shared" si="0"/>
        <v>0</v>
      </c>
    </row>
    <row r="43" spans="1:5" x14ac:dyDescent="0.25">
      <c r="A43" s="172" t="s">
        <v>348</v>
      </c>
      <c r="B43" s="173"/>
      <c r="C43" s="85">
        <v>1</v>
      </c>
      <c r="D43" s="86"/>
      <c r="E43" s="86">
        <f t="shared" si="0"/>
        <v>0</v>
      </c>
    </row>
    <row r="44" spans="1:5" x14ac:dyDescent="0.25">
      <c r="A44" s="172" t="s">
        <v>349</v>
      </c>
      <c r="B44" s="173"/>
      <c r="C44" s="85">
        <v>1</v>
      </c>
      <c r="D44" s="86"/>
      <c r="E44" s="86">
        <f t="shared" si="0"/>
        <v>0</v>
      </c>
    </row>
    <row r="45" spans="1:5" x14ac:dyDescent="0.25">
      <c r="A45" s="172" t="s">
        <v>350</v>
      </c>
      <c r="B45" s="173"/>
      <c r="C45" s="85">
        <v>1</v>
      </c>
      <c r="D45" s="86"/>
      <c r="E45" s="86">
        <f t="shared" si="0"/>
        <v>0</v>
      </c>
    </row>
    <row r="46" spans="1:5" s="89" customFormat="1" x14ac:dyDescent="0.25">
      <c r="A46" s="172" t="s">
        <v>351</v>
      </c>
      <c r="B46" s="173"/>
      <c r="C46" s="87">
        <v>1</v>
      </c>
      <c r="D46" s="88"/>
      <c r="E46" s="88">
        <f t="shared" si="0"/>
        <v>0</v>
      </c>
    </row>
    <row r="47" spans="1:5" x14ac:dyDescent="0.25">
      <c r="A47" s="172" t="s">
        <v>352</v>
      </c>
      <c r="B47" s="173"/>
      <c r="C47" s="85">
        <v>1</v>
      </c>
      <c r="D47" s="86"/>
      <c r="E47" s="86">
        <f t="shared" si="0"/>
        <v>0</v>
      </c>
    </row>
    <row r="48" spans="1:5" x14ac:dyDescent="0.25">
      <c r="A48" s="172" t="s">
        <v>353</v>
      </c>
      <c r="B48" s="173"/>
      <c r="C48" s="85">
        <v>1</v>
      </c>
      <c r="D48" s="86"/>
      <c r="E48" s="86">
        <f t="shared" si="0"/>
        <v>0</v>
      </c>
    </row>
    <row r="49" spans="1:5" x14ac:dyDescent="0.25">
      <c r="A49" s="172" t="s">
        <v>354</v>
      </c>
      <c r="B49" s="173"/>
      <c r="C49" s="85">
        <v>1</v>
      </c>
      <c r="D49" s="86"/>
      <c r="E49" s="86">
        <f t="shared" si="0"/>
        <v>0</v>
      </c>
    </row>
    <row r="50" spans="1:5" x14ac:dyDescent="0.25">
      <c r="A50" s="172" t="s">
        <v>355</v>
      </c>
      <c r="B50" s="173"/>
      <c r="C50" s="85">
        <v>2</v>
      </c>
      <c r="D50" s="86"/>
      <c r="E50" s="86">
        <f t="shared" si="0"/>
        <v>0</v>
      </c>
    </row>
    <row r="51" spans="1:5" x14ac:dyDescent="0.25">
      <c r="A51" s="172" t="s">
        <v>356</v>
      </c>
      <c r="B51" s="173"/>
      <c r="C51" s="85">
        <v>10</v>
      </c>
      <c r="D51" s="86"/>
      <c r="E51" s="86">
        <f t="shared" si="0"/>
        <v>0</v>
      </c>
    </row>
    <row r="52" spans="1:5" x14ac:dyDescent="0.25">
      <c r="A52" s="172" t="s">
        <v>357</v>
      </c>
      <c r="B52" s="173"/>
      <c r="C52" s="85">
        <v>1</v>
      </c>
      <c r="D52" s="86"/>
      <c r="E52" s="86">
        <f t="shared" si="0"/>
        <v>0</v>
      </c>
    </row>
    <row r="53" spans="1:5" x14ac:dyDescent="0.25">
      <c r="A53" s="172" t="s">
        <v>358</v>
      </c>
      <c r="B53" s="173"/>
      <c r="C53" s="85">
        <v>2</v>
      </c>
      <c r="D53" s="86"/>
      <c r="E53" s="86">
        <f t="shared" si="0"/>
        <v>0</v>
      </c>
    </row>
    <row r="54" spans="1:5" x14ac:dyDescent="0.25">
      <c r="A54" s="172" t="s">
        <v>359</v>
      </c>
      <c r="B54" s="173"/>
      <c r="C54" s="85">
        <v>1</v>
      </c>
      <c r="D54" s="86"/>
      <c r="E54" s="86">
        <f t="shared" si="0"/>
        <v>0</v>
      </c>
    </row>
    <row r="55" spans="1:5" x14ac:dyDescent="0.25">
      <c r="A55" s="172" t="s">
        <v>360</v>
      </c>
      <c r="B55" s="173"/>
      <c r="C55" s="85">
        <v>1</v>
      </c>
      <c r="D55" s="86"/>
      <c r="E55" s="86">
        <f t="shared" si="0"/>
        <v>0</v>
      </c>
    </row>
    <row r="56" spans="1:5" x14ac:dyDescent="0.25">
      <c r="A56" s="172" t="s">
        <v>361</v>
      </c>
      <c r="B56" s="173"/>
      <c r="C56" s="85">
        <v>2</v>
      </c>
      <c r="D56" s="86"/>
      <c r="E56" s="86">
        <f t="shared" si="0"/>
        <v>0</v>
      </c>
    </row>
    <row r="57" spans="1:5" x14ac:dyDescent="0.25">
      <c r="A57" s="172" t="s">
        <v>362</v>
      </c>
      <c r="B57" s="173"/>
      <c r="C57" s="85">
        <v>2</v>
      </c>
      <c r="D57" s="86"/>
      <c r="E57" s="86">
        <f t="shared" si="0"/>
        <v>0</v>
      </c>
    </row>
    <row r="58" spans="1:5" x14ac:dyDescent="0.25">
      <c r="A58" s="172" t="s">
        <v>363</v>
      </c>
      <c r="B58" s="173"/>
      <c r="C58" s="85">
        <v>10</v>
      </c>
      <c r="D58" s="86"/>
      <c r="E58" s="86">
        <f t="shared" si="0"/>
        <v>0</v>
      </c>
    </row>
    <row r="59" spans="1:5" x14ac:dyDescent="0.25">
      <c r="A59" s="172" t="s">
        <v>364</v>
      </c>
      <c r="B59" s="173"/>
      <c r="C59" s="85">
        <v>1</v>
      </c>
      <c r="D59" s="86"/>
      <c r="E59" s="86">
        <f t="shared" si="0"/>
        <v>0</v>
      </c>
    </row>
    <row r="60" spans="1:5" x14ac:dyDescent="0.25">
      <c r="A60" s="172" t="s">
        <v>365</v>
      </c>
      <c r="B60" s="173"/>
      <c r="C60" s="85">
        <v>2</v>
      </c>
      <c r="D60" s="86"/>
      <c r="E60" s="86">
        <f t="shared" si="0"/>
        <v>0</v>
      </c>
    </row>
    <row r="61" spans="1:5" x14ac:dyDescent="0.25">
      <c r="A61" s="172" t="s">
        <v>366</v>
      </c>
      <c r="B61" s="173"/>
      <c r="C61" s="85">
        <v>1</v>
      </c>
      <c r="D61" s="86"/>
      <c r="E61" s="86">
        <f t="shared" si="0"/>
        <v>0</v>
      </c>
    </row>
    <row r="62" spans="1:5" x14ac:dyDescent="0.25">
      <c r="A62" s="172" t="s">
        <v>367</v>
      </c>
      <c r="B62" s="173"/>
      <c r="C62" s="85">
        <v>4</v>
      </c>
      <c r="D62" s="86"/>
      <c r="E62" s="86">
        <f t="shared" si="0"/>
        <v>0</v>
      </c>
    </row>
    <row r="63" spans="1:5" x14ac:dyDescent="0.25">
      <c r="A63" s="172" t="s">
        <v>368</v>
      </c>
      <c r="B63" s="173"/>
      <c r="C63" s="85">
        <v>7</v>
      </c>
      <c r="D63" s="86"/>
      <c r="E63" s="86">
        <f t="shared" si="0"/>
        <v>0</v>
      </c>
    </row>
    <row r="64" spans="1:5" x14ac:dyDescent="0.25">
      <c r="A64" s="172" t="s">
        <v>369</v>
      </c>
      <c r="B64" s="173"/>
      <c r="C64" s="85">
        <v>1</v>
      </c>
      <c r="D64" s="86"/>
      <c r="E64" s="86">
        <f t="shared" si="0"/>
        <v>0</v>
      </c>
    </row>
    <row r="65" spans="1:5" x14ac:dyDescent="0.25">
      <c r="A65" s="172" t="s">
        <v>370</v>
      </c>
      <c r="B65" s="173"/>
      <c r="C65" s="85">
        <v>5</v>
      </c>
      <c r="D65" s="86"/>
      <c r="E65" s="86">
        <f t="shared" si="0"/>
        <v>0</v>
      </c>
    </row>
    <row r="66" spans="1:5" x14ac:dyDescent="0.25">
      <c r="A66" s="172" t="s">
        <v>371</v>
      </c>
      <c r="B66" s="173"/>
      <c r="C66" s="85">
        <v>7</v>
      </c>
      <c r="D66" s="86"/>
      <c r="E66" s="86">
        <f t="shared" si="0"/>
        <v>0</v>
      </c>
    </row>
    <row r="67" spans="1:5" x14ac:dyDescent="0.25">
      <c r="A67" s="172" t="s">
        <v>372</v>
      </c>
      <c r="B67" s="173"/>
      <c r="C67" s="85">
        <v>1</v>
      </c>
      <c r="D67" s="86"/>
      <c r="E67" s="86">
        <f t="shared" si="0"/>
        <v>0</v>
      </c>
    </row>
    <row r="68" spans="1:5" x14ac:dyDescent="0.25">
      <c r="A68" s="172" t="s">
        <v>373</v>
      </c>
      <c r="B68" s="173"/>
      <c r="C68" s="85">
        <v>2</v>
      </c>
      <c r="D68" s="86"/>
      <c r="E68" s="86">
        <f t="shared" si="0"/>
        <v>0</v>
      </c>
    </row>
    <row r="69" spans="1:5" x14ac:dyDescent="0.25">
      <c r="A69" s="172" t="s">
        <v>374</v>
      </c>
      <c r="B69" s="173"/>
      <c r="C69" s="85">
        <v>2</v>
      </c>
      <c r="D69" s="86"/>
      <c r="E69" s="86">
        <f t="shared" si="0"/>
        <v>0</v>
      </c>
    </row>
    <row r="70" spans="1:5" x14ac:dyDescent="0.25">
      <c r="A70" s="172" t="s">
        <v>375</v>
      </c>
      <c r="B70" s="173"/>
      <c r="C70" s="85">
        <v>15</v>
      </c>
      <c r="D70" s="86"/>
      <c r="E70" s="86">
        <f t="shared" si="0"/>
        <v>0</v>
      </c>
    </row>
    <row r="71" spans="1:5" x14ac:dyDescent="0.25">
      <c r="A71" s="172" t="s">
        <v>376</v>
      </c>
      <c r="B71" s="173"/>
      <c r="C71" s="85">
        <v>2</v>
      </c>
      <c r="D71" s="86"/>
      <c r="E71" s="86">
        <f t="shared" si="0"/>
        <v>0</v>
      </c>
    </row>
    <row r="72" spans="1:5" x14ac:dyDescent="0.25">
      <c r="A72" s="172" t="s">
        <v>377</v>
      </c>
      <c r="B72" s="173"/>
      <c r="C72" s="85">
        <v>1</v>
      </c>
      <c r="D72" s="86"/>
      <c r="E72" s="86">
        <f t="shared" ref="E72:E126" si="1">D72*C72</f>
        <v>0</v>
      </c>
    </row>
    <row r="73" spans="1:5" x14ac:dyDescent="0.25">
      <c r="A73" s="172" t="s">
        <v>378</v>
      </c>
      <c r="B73" s="173"/>
      <c r="C73" s="85">
        <v>2</v>
      </c>
      <c r="D73" s="86"/>
      <c r="E73" s="86">
        <f t="shared" si="1"/>
        <v>0</v>
      </c>
    </row>
    <row r="74" spans="1:5" x14ac:dyDescent="0.25">
      <c r="A74" s="172" t="s">
        <v>379</v>
      </c>
      <c r="B74" s="173"/>
      <c r="C74" s="85">
        <v>2</v>
      </c>
      <c r="D74" s="86"/>
      <c r="E74" s="86">
        <f t="shared" si="1"/>
        <v>0</v>
      </c>
    </row>
    <row r="75" spans="1:5" x14ac:dyDescent="0.25">
      <c r="A75" s="172" t="s">
        <v>380</v>
      </c>
      <c r="B75" s="173"/>
      <c r="C75" s="85">
        <v>6</v>
      </c>
      <c r="D75" s="86"/>
      <c r="E75" s="86">
        <f t="shared" si="1"/>
        <v>0</v>
      </c>
    </row>
    <row r="76" spans="1:5" x14ac:dyDescent="0.25">
      <c r="A76" s="172" t="s">
        <v>381</v>
      </c>
      <c r="B76" s="173"/>
      <c r="C76" s="85">
        <v>1</v>
      </c>
      <c r="D76" s="86"/>
      <c r="E76" s="86">
        <f t="shared" si="1"/>
        <v>0</v>
      </c>
    </row>
    <row r="77" spans="1:5" x14ac:dyDescent="0.25">
      <c r="A77" s="172" t="s">
        <v>382</v>
      </c>
      <c r="B77" s="173"/>
      <c r="C77" s="85">
        <v>1</v>
      </c>
      <c r="D77" s="86"/>
      <c r="E77" s="86">
        <f t="shared" si="1"/>
        <v>0</v>
      </c>
    </row>
    <row r="78" spans="1:5" x14ac:dyDescent="0.25">
      <c r="A78" s="172" t="s">
        <v>383</v>
      </c>
      <c r="B78" s="173"/>
      <c r="C78" s="85">
        <v>1</v>
      </c>
      <c r="D78" s="86"/>
      <c r="E78" s="86">
        <f t="shared" si="1"/>
        <v>0</v>
      </c>
    </row>
    <row r="79" spans="1:5" x14ac:dyDescent="0.25">
      <c r="A79" s="172" t="s">
        <v>384</v>
      </c>
      <c r="B79" s="173"/>
      <c r="C79" s="85">
        <v>10</v>
      </c>
      <c r="D79" s="86"/>
      <c r="E79" s="86">
        <f t="shared" si="1"/>
        <v>0</v>
      </c>
    </row>
    <row r="80" spans="1:5" x14ac:dyDescent="0.25">
      <c r="A80" s="172" t="s">
        <v>385</v>
      </c>
      <c r="B80" s="173"/>
      <c r="C80" s="85">
        <v>1</v>
      </c>
      <c r="D80" s="86"/>
      <c r="E80" s="86">
        <f t="shared" si="1"/>
        <v>0</v>
      </c>
    </row>
    <row r="81" spans="1:5" x14ac:dyDescent="0.25">
      <c r="A81" s="172" t="s">
        <v>386</v>
      </c>
      <c r="B81" s="173"/>
      <c r="C81" s="85">
        <v>1</v>
      </c>
      <c r="D81" s="86"/>
      <c r="E81" s="86">
        <f t="shared" si="1"/>
        <v>0</v>
      </c>
    </row>
    <row r="82" spans="1:5" x14ac:dyDescent="0.25">
      <c r="A82" s="172" t="s">
        <v>387</v>
      </c>
      <c r="B82" s="173"/>
      <c r="C82" s="85">
        <v>1</v>
      </c>
      <c r="D82" s="86"/>
      <c r="E82" s="86">
        <f t="shared" si="1"/>
        <v>0</v>
      </c>
    </row>
    <row r="83" spans="1:5" x14ac:dyDescent="0.25">
      <c r="A83" s="172" t="s">
        <v>388</v>
      </c>
      <c r="B83" s="173"/>
      <c r="C83" s="85">
        <v>1</v>
      </c>
      <c r="D83" s="86"/>
      <c r="E83" s="86">
        <f t="shared" si="1"/>
        <v>0</v>
      </c>
    </row>
    <row r="84" spans="1:5" x14ac:dyDescent="0.25">
      <c r="A84" s="172" t="s">
        <v>389</v>
      </c>
      <c r="B84" s="173"/>
      <c r="C84" s="85">
        <v>5</v>
      </c>
      <c r="D84" s="86"/>
      <c r="E84" s="86">
        <f t="shared" si="1"/>
        <v>0</v>
      </c>
    </row>
    <row r="85" spans="1:5" x14ac:dyDescent="0.25">
      <c r="A85" s="172" t="s">
        <v>390</v>
      </c>
      <c r="B85" s="173"/>
      <c r="C85" s="85">
        <v>1</v>
      </c>
      <c r="D85" s="86"/>
      <c r="E85" s="86">
        <f t="shared" si="1"/>
        <v>0</v>
      </c>
    </row>
    <row r="86" spans="1:5" x14ac:dyDescent="0.25">
      <c r="A86" s="172" t="s">
        <v>391</v>
      </c>
      <c r="B86" s="173"/>
      <c r="C86" s="85">
        <v>2</v>
      </c>
      <c r="D86" s="86"/>
      <c r="E86" s="86">
        <f t="shared" si="1"/>
        <v>0</v>
      </c>
    </row>
    <row r="87" spans="1:5" x14ac:dyDescent="0.25">
      <c r="A87" s="172" t="s">
        <v>392</v>
      </c>
      <c r="B87" s="173"/>
      <c r="C87" s="85">
        <v>1</v>
      </c>
      <c r="D87" s="86"/>
      <c r="E87" s="86">
        <f t="shared" si="1"/>
        <v>0</v>
      </c>
    </row>
    <row r="88" spans="1:5" x14ac:dyDescent="0.25">
      <c r="A88" s="172" t="s">
        <v>393</v>
      </c>
      <c r="B88" s="173"/>
      <c r="C88" s="85">
        <v>1</v>
      </c>
      <c r="D88" s="86"/>
      <c r="E88" s="86">
        <f t="shared" si="1"/>
        <v>0</v>
      </c>
    </row>
    <row r="89" spans="1:5" x14ac:dyDescent="0.25">
      <c r="A89" s="172" t="s">
        <v>394</v>
      </c>
      <c r="B89" s="173"/>
      <c r="C89" s="85">
        <v>5</v>
      </c>
      <c r="D89" s="86"/>
      <c r="E89" s="86">
        <f t="shared" si="1"/>
        <v>0</v>
      </c>
    </row>
    <row r="90" spans="1:5" x14ac:dyDescent="0.25">
      <c r="A90" s="172" t="s">
        <v>395</v>
      </c>
      <c r="B90" s="173"/>
      <c r="C90" s="85">
        <v>200</v>
      </c>
      <c r="D90" s="86"/>
      <c r="E90" s="86">
        <f t="shared" si="1"/>
        <v>0</v>
      </c>
    </row>
    <row r="91" spans="1:5" x14ac:dyDescent="0.25">
      <c r="A91" s="172" t="s">
        <v>396</v>
      </c>
      <c r="B91" s="173"/>
      <c r="C91" s="85">
        <v>1</v>
      </c>
      <c r="D91" s="86"/>
      <c r="E91" s="86">
        <f t="shared" si="1"/>
        <v>0</v>
      </c>
    </row>
    <row r="92" spans="1:5" x14ac:dyDescent="0.25">
      <c r="A92" s="172" t="s">
        <v>397</v>
      </c>
      <c r="B92" s="173"/>
      <c r="C92" s="85">
        <v>1</v>
      </c>
      <c r="D92" s="86"/>
      <c r="E92" s="86">
        <f t="shared" si="1"/>
        <v>0</v>
      </c>
    </row>
    <row r="93" spans="1:5" x14ac:dyDescent="0.25">
      <c r="A93" s="172" t="s">
        <v>398</v>
      </c>
      <c r="B93" s="173"/>
      <c r="C93" s="85">
        <v>1</v>
      </c>
      <c r="D93" s="86"/>
      <c r="E93" s="86">
        <f t="shared" si="1"/>
        <v>0</v>
      </c>
    </row>
    <row r="94" spans="1:5" x14ac:dyDescent="0.25">
      <c r="A94" s="172" t="s">
        <v>399</v>
      </c>
      <c r="B94" s="173"/>
      <c r="C94" s="85">
        <v>1</v>
      </c>
      <c r="D94" s="86"/>
      <c r="E94" s="86">
        <f t="shared" si="1"/>
        <v>0</v>
      </c>
    </row>
    <row r="95" spans="1:5" x14ac:dyDescent="0.25">
      <c r="A95" s="172" t="s">
        <v>400</v>
      </c>
      <c r="B95" s="173"/>
      <c r="C95" s="85">
        <v>1</v>
      </c>
      <c r="D95" s="86"/>
      <c r="E95" s="86">
        <f t="shared" si="1"/>
        <v>0</v>
      </c>
    </row>
    <row r="96" spans="1:5" x14ac:dyDescent="0.25">
      <c r="A96" s="172" t="s">
        <v>401</v>
      </c>
      <c r="B96" s="173"/>
      <c r="C96" s="85">
        <v>4</v>
      </c>
      <c r="D96" s="86"/>
      <c r="E96" s="86">
        <f t="shared" si="1"/>
        <v>0</v>
      </c>
    </row>
    <row r="97" spans="1:5" x14ac:dyDescent="0.25">
      <c r="A97" s="172" t="s">
        <v>402</v>
      </c>
      <c r="B97" s="173"/>
      <c r="C97" s="85">
        <v>1</v>
      </c>
      <c r="D97" s="86"/>
      <c r="E97" s="86">
        <f t="shared" si="1"/>
        <v>0</v>
      </c>
    </row>
    <row r="98" spans="1:5" x14ac:dyDescent="0.25">
      <c r="A98" s="172" t="s">
        <v>403</v>
      </c>
      <c r="B98" s="173"/>
      <c r="C98" s="85">
        <v>1</v>
      </c>
      <c r="D98" s="86"/>
      <c r="E98" s="86">
        <f t="shared" si="1"/>
        <v>0</v>
      </c>
    </row>
    <row r="99" spans="1:5" x14ac:dyDescent="0.25">
      <c r="A99" s="172" t="s">
        <v>404</v>
      </c>
      <c r="B99" s="173"/>
      <c r="C99" s="85">
        <v>1</v>
      </c>
      <c r="D99" s="86"/>
      <c r="E99" s="86">
        <f t="shared" si="1"/>
        <v>0</v>
      </c>
    </row>
    <row r="100" spans="1:5" x14ac:dyDescent="0.25">
      <c r="A100" s="172" t="s">
        <v>405</v>
      </c>
      <c r="B100" s="173"/>
      <c r="C100" s="85">
        <v>4</v>
      </c>
      <c r="D100" s="86"/>
      <c r="E100" s="86">
        <f t="shared" si="1"/>
        <v>0</v>
      </c>
    </row>
    <row r="101" spans="1:5" x14ac:dyDescent="0.25">
      <c r="A101" s="172" t="s">
        <v>406</v>
      </c>
      <c r="B101" s="173"/>
      <c r="C101" s="85">
        <v>2</v>
      </c>
      <c r="D101" s="86"/>
      <c r="E101" s="86">
        <f t="shared" si="1"/>
        <v>0</v>
      </c>
    </row>
    <row r="102" spans="1:5" x14ac:dyDescent="0.25">
      <c r="A102" s="172" t="s">
        <v>407</v>
      </c>
      <c r="B102" s="173"/>
      <c r="C102" s="85">
        <v>1</v>
      </c>
      <c r="D102" s="86"/>
      <c r="E102" s="86">
        <f t="shared" si="1"/>
        <v>0</v>
      </c>
    </row>
    <row r="103" spans="1:5" x14ac:dyDescent="0.25">
      <c r="A103" s="172" t="s">
        <v>408</v>
      </c>
      <c r="B103" s="173"/>
      <c r="C103" s="85">
        <v>2</v>
      </c>
      <c r="D103" s="86"/>
      <c r="E103" s="86">
        <f t="shared" si="1"/>
        <v>0</v>
      </c>
    </row>
    <row r="104" spans="1:5" x14ac:dyDescent="0.25">
      <c r="A104" s="172" t="s">
        <v>409</v>
      </c>
      <c r="B104" s="173"/>
      <c r="C104" s="85">
        <v>2</v>
      </c>
      <c r="D104" s="86"/>
      <c r="E104" s="86">
        <f t="shared" si="1"/>
        <v>0</v>
      </c>
    </row>
    <row r="105" spans="1:5" x14ac:dyDescent="0.25">
      <c r="A105" s="172" t="s">
        <v>410</v>
      </c>
      <c r="B105" s="173"/>
      <c r="C105" s="85">
        <v>1</v>
      </c>
      <c r="D105" s="86"/>
      <c r="E105" s="86">
        <f t="shared" si="1"/>
        <v>0</v>
      </c>
    </row>
    <row r="106" spans="1:5" x14ac:dyDescent="0.25">
      <c r="A106" s="172" t="s">
        <v>411</v>
      </c>
      <c r="B106" s="173"/>
      <c r="C106" s="85">
        <v>2</v>
      </c>
      <c r="D106" s="86"/>
      <c r="E106" s="86">
        <f t="shared" si="1"/>
        <v>0</v>
      </c>
    </row>
    <row r="107" spans="1:5" x14ac:dyDescent="0.25">
      <c r="A107" s="172" t="s">
        <v>412</v>
      </c>
      <c r="B107" s="173"/>
      <c r="C107" s="85">
        <v>22</v>
      </c>
      <c r="D107" s="86"/>
      <c r="E107" s="86">
        <f t="shared" si="1"/>
        <v>0</v>
      </c>
    </row>
    <row r="108" spans="1:5" x14ac:dyDescent="0.25">
      <c r="A108" s="172" t="s">
        <v>413</v>
      </c>
      <c r="B108" s="173"/>
      <c r="C108" s="85">
        <v>1</v>
      </c>
      <c r="D108" s="86"/>
      <c r="E108" s="86">
        <f t="shared" si="1"/>
        <v>0</v>
      </c>
    </row>
    <row r="109" spans="1:5" x14ac:dyDescent="0.25">
      <c r="A109" s="172" t="s">
        <v>414</v>
      </c>
      <c r="B109" s="173"/>
      <c r="C109" s="85">
        <v>2</v>
      </c>
      <c r="D109" s="86"/>
      <c r="E109" s="86">
        <f t="shared" si="1"/>
        <v>0</v>
      </c>
    </row>
    <row r="110" spans="1:5" x14ac:dyDescent="0.25">
      <c r="A110" s="172" t="s">
        <v>415</v>
      </c>
      <c r="B110" s="173"/>
      <c r="C110" s="85">
        <v>4</v>
      </c>
      <c r="D110" s="86"/>
      <c r="E110" s="86">
        <f t="shared" si="1"/>
        <v>0</v>
      </c>
    </row>
    <row r="111" spans="1:5" x14ac:dyDescent="0.25">
      <c r="A111" s="172" t="s">
        <v>416</v>
      </c>
      <c r="B111" s="173"/>
      <c r="C111" s="85">
        <v>2</v>
      </c>
      <c r="D111" s="86"/>
      <c r="E111" s="86">
        <f t="shared" si="1"/>
        <v>0</v>
      </c>
    </row>
    <row r="112" spans="1:5" x14ac:dyDescent="0.25">
      <c r="A112" s="172" t="s">
        <v>417</v>
      </c>
      <c r="B112" s="173"/>
      <c r="C112" s="85">
        <v>1</v>
      </c>
      <c r="D112" s="86"/>
      <c r="E112" s="86">
        <f t="shared" si="1"/>
        <v>0</v>
      </c>
    </row>
    <row r="113" spans="1:5" x14ac:dyDescent="0.25">
      <c r="A113" s="172" t="s">
        <v>418</v>
      </c>
      <c r="B113" s="173"/>
      <c r="C113" s="85">
        <v>1</v>
      </c>
      <c r="D113" s="86"/>
      <c r="E113" s="86">
        <f t="shared" si="1"/>
        <v>0</v>
      </c>
    </row>
    <row r="114" spans="1:5" x14ac:dyDescent="0.25">
      <c r="A114" s="172" t="s">
        <v>419</v>
      </c>
      <c r="B114" s="173"/>
      <c r="C114" s="85">
        <v>1</v>
      </c>
      <c r="D114" s="86"/>
      <c r="E114" s="86">
        <f t="shared" si="1"/>
        <v>0</v>
      </c>
    </row>
    <row r="115" spans="1:5" x14ac:dyDescent="0.25">
      <c r="A115" s="172" t="s">
        <v>420</v>
      </c>
      <c r="B115" s="173"/>
      <c r="C115" s="85">
        <v>1</v>
      </c>
      <c r="D115" s="86"/>
      <c r="E115" s="86">
        <f t="shared" si="1"/>
        <v>0</v>
      </c>
    </row>
    <row r="116" spans="1:5" x14ac:dyDescent="0.25">
      <c r="A116" s="172" t="s">
        <v>421</v>
      </c>
      <c r="B116" s="173"/>
      <c r="C116" s="85">
        <v>2</v>
      </c>
      <c r="D116" s="86"/>
      <c r="E116" s="86">
        <f t="shared" si="1"/>
        <v>0</v>
      </c>
    </row>
    <row r="117" spans="1:5" x14ac:dyDescent="0.25">
      <c r="A117" s="172" t="s">
        <v>422</v>
      </c>
      <c r="B117" s="173"/>
      <c r="C117" s="85">
        <v>1</v>
      </c>
      <c r="D117" s="86"/>
      <c r="E117" s="86">
        <f t="shared" si="1"/>
        <v>0</v>
      </c>
    </row>
    <row r="118" spans="1:5" x14ac:dyDescent="0.25">
      <c r="A118" s="172" t="s">
        <v>423</v>
      </c>
      <c r="B118" s="173"/>
      <c r="C118" s="85">
        <v>2</v>
      </c>
      <c r="D118" s="86"/>
      <c r="E118" s="86">
        <f t="shared" si="1"/>
        <v>0</v>
      </c>
    </row>
    <row r="119" spans="1:5" x14ac:dyDescent="0.25">
      <c r="A119" s="172" t="s">
        <v>424</v>
      </c>
      <c r="B119" s="173"/>
      <c r="C119" s="85">
        <v>1</v>
      </c>
      <c r="D119" s="86"/>
      <c r="E119" s="86">
        <f t="shared" si="1"/>
        <v>0</v>
      </c>
    </row>
    <row r="120" spans="1:5" x14ac:dyDescent="0.25">
      <c r="A120" s="172" t="s">
        <v>425</v>
      </c>
      <c r="B120" s="173"/>
      <c r="C120" s="85">
        <v>2</v>
      </c>
      <c r="D120" s="86"/>
      <c r="E120" s="86">
        <f t="shared" si="1"/>
        <v>0</v>
      </c>
    </row>
    <row r="121" spans="1:5" x14ac:dyDescent="0.25">
      <c r="A121" s="172" t="s">
        <v>426</v>
      </c>
      <c r="B121" s="173"/>
      <c r="C121" s="85">
        <v>2</v>
      </c>
      <c r="D121" s="86"/>
      <c r="E121" s="86">
        <f t="shared" si="1"/>
        <v>0</v>
      </c>
    </row>
    <row r="122" spans="1:5" ht="15" customHeight="1" x14ac:dyDescent="0.25">
      <c r="A122" s="172" t="s">
        <v>427</v>
      </c>
      <c r="B122" s="173"/>
      <c r="C122" s="85">
        <v>15</v>
      </c>
      <c r="D122" s="86"/>
      <c r="E122" s="86">
        <f t="shared" si="1"/>
        <v>0</v>
      </c>
    </row>
    <row r="123" spans="1:5" x14ac:dyDescent="0.25">
      <c r="A123" s="172" t="s">
        <v>428</v>
      </c>
      <c r="B123" s="173"/>
      <c r="C123" s="85">
        <v>1</v>
      </c>
      <c r="D123" s="86"/>
      <c r="E123" s="86">
        <f t="shared" si="1"/>
        <v>0</v>
      </c>
    </row>
    <row r="124" spans="1:5" x14ac:dyDescent="0.25">
      <c r="A124" s="172" t="s">
        <v>429</v>
      </c>
      <c r="B124" s="173"/>
      <c r="C124" s="85">
        <v>1</v>
      </c>
      <c r="D124" s="86"/>
      <c r="E124" s="86">
        <f t="shared" si="1"/>
        <v>0</v>
      </c>
    </row>
    <row r="125" spans="1:5" x14ac:dyDescent="0.25">
      <c r="A125" s="172" t="s">
        <v>430</v>
      </c>
      <c r="B125" s="173"/>
      <c r="C125" s="85">
        <v>10</v>
      </c>
      <c r="D125" s="86"/>
      <c r="E125" s="86">
        <f t="shared" si="1"/>
        <v>0</v>
      </c>
    </row>
    <row r="126" spans="1:5" x14ac:dyDescent="0.25">
      <c r="A126" s="174" t="s">
        <v>431</v>
      </c>
      <c r="B126" s="175"/>
      <c r="C126" s="90">
        <v>2</v>
      </c>
      <c r="D126" s="91"/>
      <c r="E126" s="91">
        <f t="shared" si="1"/>
        <v>0</v>
      </c>
    </row>
    <row r="127" spans="1:5" x14ac:dyDescent="0.25">
      <c r="A127" s="176" t="s">
        <v>206</v>
      </c>
      <c r="B127" s="176"/>
      <c r="C127" s="176"/>
      <c r="D127" s="176"/>
      <c r="E127" s="92">
        <f>SUM(E7:E126)</f>
        <v>0</v>
      </c>
    </row>
    <row r="128" spans="1:5" ht="18.75" x14ac:dyDescent="0.25">
      <c r="A128" s="93"/>
      <c r="B128" s="93"/>
      <c r="C128" s="2"/>
    </row>
    <row r="129" spans="1:5" x14ac:dyDescent="0.25">
      <c r="A129" s="94" t="s">
        <v>252</v>
      </c>
      <c r="B129" s="177" t="s">
        <v>149</v>
      </c>
      <c r="C129" s="178"/>
      <c r="D129" s="95" t="s">
        <v>69</v>
      </c>
      <c r="E129" s="96" t="s">
        <v>432</v>
      </c>
    </row>
    <row r="130" spans="1:5" ht="60" customHeight="1" x14ac:dyDescent="0.25">
      <c r="A130" s="97">
        <v>1</v>
      </c>
      <c r="B130" s="179" t="s">
        <v>433</v>
      </c>
      <c r="C130" s="179"/>
      <c r="D130" s="98">
        <v>0.05</v>
      </c>
      <c r="E130" s="99">
        <f>ROUND((E127*D130),2)</f>
        <v>0</v>
      </c>
    </row>
    <row r="131" spans="1:5" ht="30" customHeight="1" x14ac:dyDescent="0.25">
      <c r="A131" s="97">
        <v>2</v>
      </c>
      <c r="B131" s="179" t="s">
        <v>434</v>
      </c>
      <c r="C131" s="179"/>
      <c r="D131" s="98">
        <v>0.2</v>
      </c>
      <c r="E131" s="99">
        <f>ROUND((E127*D131),2)</f>
        <v>0</v>
      </c>
    </row>
    <row r="132" spans="1:5" ht="15" customHeight="1" x14ac:dyDescent="0.25">
      <c r="A132" s="169" t="s">
        <v>435</v>
      </c>
      <c r="B132" s="170"/>
      <c r="C132" s="170"/>
      <c r="D132" s="170"/>
      <c r="E132" s="100"/>
    </row>
    <row r="133" spans="1:5" x14ac:dyDescent="0.25">
      <c r="A133" s="101"/>
      <c r="B133" s="101"/>
      <c r="C133" s="2"/>
    </row>
    <row r="134" spans="1:5" ht="20.100000000000001" customHeight="1" x14ac:dyDescent="0.25">
      <c r="A134" s="171" t="s">
        <v>436</v>
      </c>
      <c r="B134" s="171"/>
      <c r="C134" s="171"/>
      <c r="D134" s="171"/>
      <c r="E134" s="102">
        <f>SUM('AN XII-4 RESUMO MO'!$D$9:$D$16)</f>
        <v>15</v>
      </c>
    </row>
    <row r="135" spans="1:5" ht="20.100000000000001" customHeight="1" x14ac:dyDescent="0.25">
      <c r="A135" s="171" t="s">
        <v>437</v>
      </c>
      <c r="B135" s="171"/>
      <c r="C135" s="171"/>
      <c r="D135" s="171"/>
      <c r="E135" s="103">
        <f>ROUND(((E130+E134)/E134),2)</f>
        <v>1</v>
      </c>
    </row>
  </sheetData>
  <mergeCells count="129">
    <mergeCell ref="A11:B11"/>
    <mergeCell ref="A12:B12"/>
    <mergeCell ref="A13:B13"/>
    <mergeCell ref="A14:B14"/>
    <mergeCell ref="A15:B15"/>
    <mergeCell ref="A16:B16"/>
    <mergeCell ref="A3:E3"/>
    <mergeCell ref="A6:B6"/>
    <mergeCell ref="A7:B7"/>
    <mergeCell ref="A8:B8"/>
    <mergeCell ref="A9:B9"/>
    <mergeCell ref="A10:B10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A107:B107"/>
    <mergeCell ref="A108:B108"/>
    <mergeCell ref="A109:B109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119:B119"/>
    <mergeCell ref="A120:B120"/>
    <mergeCell ref="A121:B121"/>
    <mergeCell ref="A122:B122"/>
    <mergeCell ref="A123:B123"/>
    <mergeCell ref="A124:B124"/>
    <mergeCell ref="A113:B113"/>
    <mergeCell ref="A114:B114"/>
    <mergeCell ref="A115:B115"/>
    <mergeCell ref="A116:B116"/>
    <mergeCell ref="A117:B117"/>
    <mergeCell ref="A118:B118"/>
    <mergeCell ref="A132:D132"/>
    <mergeCell ref="A134:D134"/>
    <mergeCell ref="A135:D135"/>
    <mergeCell ref="A125:B125"/>
    <mergeCell ref="A126:B126"/>
    <mergeCell ref="A127:D127"/>
    <mergeCell ref="B129:C129"/>
    <mergeCell ref="B130:C130"/>
    <mergeCell ref="B131:C13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L340"/>
  <sheetViews>
    <sheetView workbookViewId="0">
      <selection activeCell="G6" sqref="G6"/>
    </sheetView>
  </sheetViews>
  <sheetFormatPr defaultRowHeight="15" x14ac:dyDescent="0.25"/>
  <cols>
    <col min="1" max="1" width="5.42578125" bestFit="1" customWidth="1"/>
    <col min="2" max="2" width="36.42578125" customWidth="1"/>
    <col min="3" max="3" width="7.42578125" customWidth="1"/>
    <col min="4" max="4" width="14.5703125" customWidth="1"/>
    <col min="5" max="5" width="9.140625" customWidth="1"/>
    <col min="6" max="6" width="14.85546875" customWidth="1"/>
    <col min="7" max="7" width="15" customWidth="1"/>
    <col min="8" max="8" width="13.5703125" customWidth="1"/>
    <col min="9" max="9" width="7.28515625" bestFit="1" customWidth="1"/>
    <col min="10" max="10" width="14.7109375" customWidth="1"/>
    <col min="12" max="12" width="13.5703125" customWidth="1"/>
  </cols>
  <sheetData>
    <row r="2" spans="1:12" ht="17.25" customHeight="1" x14ac:dyDescent="0.25">
      <c r="A2" s="180" t="s">
        <v>438</v>
      </c>
      <c r="B2" s="180"/>
      <c r="C2" s="180"/>
      <c r="D2" s="180"/>
      <c r="E2" s="180"/>
      <c r="F2" s="180"/>
      <c r="G2" s="180"/>
      <c r="H2" s="180"/>
      <c r="I2" s="180"/>
      <c r="J2" s="180"/>
      <c r="K2" s="80"/>
      <c r="L2" s="80"/>
    </row>
    <row r="3" spans="1:12" x14ac:dyDescent="0.25">
      <c r="B3" s="2"/>
    </row>
    <row r="4" spans="1:12" ht="18.75" x14ac:dyDescent="0.25">
      <c r="A4" s="93"/>
      <c r="B4" s="2"/>
    </row>
    <row r="5" spans="1:12" x14ac:dyDescent="0.25">
      <c r="B5" s="2"/>
      <c r="G5" s="104"/>
    </row>
    <row r="6" spans="1:12" ht="30" x14ac:dyDescent="0.25">
      <c r="A6" s="83" t="s">
        <v>252</v>
      </c>
      <c r="B6" s="83" t="s">
        <v>149</v>
      </c>
      <c r="C6" s="83" t="s">
        <v>439</v>
      </c>
      <c r="D6" s="83" t="s">
        <v>440</v>
      </c>
      <c r="E6" s="83" t="s">
        <v>441</v>
      </c>
      <c r="F6" s="83" t="s">
        <v>442</v>
      </c>
      <c r="G6" s="83" t="s">
        <v>258</v>
      </c>
      <c r="H6" s="83" t="s">
        <v>443</v>
      </c>
      <c r="I6" s="83" t="s">
        <v>156</v>
      </c>
      <c r="J6" s="83" t="s">
        <v>444</v>
      </c>
    </row>
    <row r="7" spans="1:12" ht="45" x14ac:dyDescent="0.25">
      <c r="A7" s="85">
        <v>1</v>
      </c>
      <c r="B7" s="105" t="s">
        <v>445</v>
      </c>
      <c r="C7" s="85" t="s">
        <v>446</v>
      </c>
      <c r="D7" s="85"/>
      <c r="E7" s="85"/>
      <c r="F7" s="106"/>
      <c r="G7" s="107"/>
      <c r="H7" s="108">
        <f>G7+F7</f>
        <v>0</v>
      </c>
      <c r="I7" s="85">
        <v>10</v>
      </c>
      <c r="J7" s="109">
        <f>I7*H7</f>
        <v>0</v>
      </c>
    </row>
    <row r="8" spans="1:12" ht="45" x14ac:dyDescent="0.25">
      <c r="A8" s="85">
        <v>2</v>
      </c>
      <c r="B8" s="105" t="s">
        <v>447</v>
      </c>
      <c r="C8" s="85" t="s">
        <v>446</v>
      </c>
      <c r="D8" s="85"/>
      <c r="E8" s="85"/>
      <c r="F8" s="106"/>
      <c r="G8" s="107"/>
      <c r="H8" s="108">
        <f t="shared" ref="H8:H71" si="0">G8+F8</f>
        <v>0</v>
      </c>
      <c r="I8" s="85">
        <v>10</v>
      </c>
      <c r="J8" s="109">
        <f t="shared" ref="J8:J71" si="1">I8*H8</f>
        <v>0</v>
      </c>
    </row>
    <row r="9" spans="1:12" ht="45" x14ac:dyDescent="0.25">
      <c r="A9" s="85">
        <v>3</v>
      </c>
      <c r="B9" s="105" t="s">
        <v>448</v>
      </c>
      <c r="C9" s="85" t="s">
        <v>446</v>
      </c>
      <c r="D9" s="85"/>
      <c r="E9" s="85"/>
      <c r="F9" s="106"/>
      <c r="G9" s="107"/>
      <c r="H9" s="108">
        <f t="shared" si="0"/>
        <v>0</v>
      </c>
      <c r="I9" s="85">
        <v>10</v>
      </c>
      <c r="J9" s="109">
        <f>I9*H9</f>
        <v>0</v>
      </c>
    </row>
    <row r="10" spans="1:12" ht="45" x14ac:dyDescent="0.25">
      <c r="A10" s="85">
        <v>4</v>
      </c>
      <c r="B10" s="105" t="s">
        <v>449</v>
      </c>
      <c r="C10" s="85" t="s">
        <v>446</v>
      </c>
      <c r="D10" s="85"/>
      <c r="E10" s="85"/>
      <c r="F10" s="106"/>
      <c r="G10" s="107"/>
      <c r="H10" s="108">
        <f t="shared" si="0"/>
        <v>0</v>
      </c>
      <c r="I10" s="85">
        <v>20</v>
      </c>
      <c r="J10" s="109">
        <f t="shared" si="1"/>
        <v>0</v>
      </c>
    </row>
    <row r="11" spans="1:12" ht="45" x14ac:dyDescent="0.25">
      <c r="A11" s="85">
        <v>5</v>
      </c>
      <c r="B11" s="105" t="s">
        <v>450</v>
      </c>
      <c r="C11" s="85" t="s">
        <v>446</v>
      </c>
      <c r="D11" s="85"/>
      <c r="E11" s="85"/>
      <c r="F11" s="106"/>
      <c r="G11" s="107"/>
      <c r="H11" s="108">
        <f t="shared" si="0"/>
        <v>0</v>
      </c>
      <c r="I11" s="85">
        <v>2</v>
      </c>
      <c r="J11" s="109">
        <f t="shared" si="1"/>
        <v>0</v>
      </c>
    </row>
    <row r="12" spans="1:12" x14ac:dyDescent="0.25">
      <c r="A12" s="85">
        <v>6</v>
      </c>
      <c r="B12" s="105" t="s">
        <v>451</v>
      </c>
      <c r="C12" s="85" t="s">
        <v>452</v>
      </c>
      <c r="D12" s="85"/>
      <c r="E12" s="85"/>
      <c r="F12" s="106"/>
      <c r="G12" s="107"/>
      <c r="H12" s="108">
        <f t="shared" si="0"/>
        <v>0</v>
      </c>
      <c r="I12" s="85">
        <v>1</v>
      </c>
      <c r="J12" s="109">
        <f t="shared" si="1"/>
        <v>0</v>
      </c>
    </row>
    <row r="13" spans="1:12" x14ac:dyDescent="0.25">
      <c r="A13" s="85">
        <v>7</v>
      </c>
      <c r="B13" s="105" t="s">
        <v>453</v>
      </c>
      <c r="C13" s="85" t="s">
        <v>452</v>
      </c>
      <c r="D13" s="85"/>
      <c r="E13" s="85"/>
      <c r="F13" s="106"/>
      <c r="G13" s="107"/>
      <c r="H13" s="108">
        <f t="shared" si="0"/>
        <v>0</v>
      </c>
      <c r="I13" s="85">
        <v>1</v>
      </c>
      <c r="J13" s="109">
        <f t="shared" si="1"/>
        <v>0</v>
      </c>
    </row>
    <row r="14" spans="1:12" x14ac:dyDescent="0.25">
      <c r="A14" s="85">
        <v>8</v>
      </c>
      <c r="B14" s="105" t="s">
        <v>454</v>
      </c>
      <c r="C14" s="85" t="s">
        <v>455</v>
      </c>
      <c r="D14" s="85"/>
      <c r="E14" s="85"/>
      <c r="F14" s="106"/>
      <c r="G14" s="107"/>
      <c r="H14" s="108">
        <f t="shared" si="0"/>
        <v>0</v>
      </c>
      <c r="I14" s="85">
        <v>2</v>
      </c>
      <c r="J14" s="109">
        <f t="shared" si="1"/>
        <v>0</v>
      </c>
    </row>
    <row r="15" spans="1:12" x14ac:dyDescent="0.25">
      <c r="A15" s="85">
        <v>9</v>
      </c>
      <c r="B15" s="105" t="s">
        <v>456</v>
      </c>
      <c r="C15" s="85" t="s">
        <v>455</v>
      </c>
      <c r="D15" s="85"/>
      <c r="E15" s="85"/>
      <c r="F15" s="106"/>
      <c r="G15" s="107"/>
      <c r="H15" s="108">
        <f t="shared" si="0"/>
        <v>0</v>
      </c>
      <c r="I15" s="85">
        <v>2</v>
      </c>
      <c r="J15" s="109">
        <f t="shared" si="1"/>
        <v>0</v>
      </c>
    </row>
    <row r="16" spans="1:12" x14ac:dyDescent="0.25">
      <c r="A16" s="85">
        <v>10</v>
      </c>
      <c r="B16" s="105" t="s">
        <v>457</v>
      </c>
      <c r="C16" s="85" t="s">
        <v>458</v>
      </c>
      <c r="D16" s="85"/>
      <c r="E16" s="85"/>
      <c r="F16" s="106"/>
      <c r="G16" s="107"/>
      <c r="H16" s="108">
        <f t="shared" si="0"/>
        <v>0</v>
      </c>
      <c r="I16" s="85">
        <v>10</v>
      </c>
      <c r="J16" s="109">
        <f t="shared" si="1"/>
        <v>0</v>
      </c>
    </row>
    <row r="17" spans="1:10" x14ac:dyDescent="0.25">
      <c r="A17" s="85">
        <v>11</v>
      </c>
      <c r="B17" s="105" t="s">
        <v>459</v>
      </c>
      <c r="C17" s="85" t="s">
        <v>458</v>
      </c>
      <c r="D17" s="85"/>
      <c r="E17" s="85"/>
      <c r="F17" s="106"/>
      <c r="G17" s="107"/>
      <c r="H17" s="108">
        <f t="shared" si="0"/>
        <v>0</v>
      </c>
      <c r="I17" s="85">
        <v>5</v>
      </c>
      <c r="J17" s="109">
        <f t="shared" si="1"/>
        <v>0</v>
      </c>
    </row>
    <row r="18" spans="1:10" x14ac:dyDescent="0.25">
      <c r="A18" s="85">
        <v>12</v>
      </c>
      <c r="B18" s="105" t="s">
        <v>460</v>
      </c>
      <c r="C18" s="85" t="s">
        <v>458</v>
      </c>
      <c r="D18" s="85"/>
      <c r="E18" s="85"/>
      <c r="F18" s="106"/>
      <c r="G18" s="107"/>
      <c r="H18" s="108">
        <f t="shared" si="0"/>
        <v>0</v>
      </c>
      <c r="I18" s="85">
        <v>2</v>
      </c>
      <c r="J18" s="109">
        <f t="shared" si="1"/>
        <v>0</v>
      </c>
    </row>
    <row r="19" spans="1:10" x14ac:dyDescent="0.25">
      <c r="A19" s="85">
        <v>13</v>
      </c>
      <c r="B19" s="105" t="s">
        <v>461</v>
      </c>
      <c r="C19" s="85" t="s">
        <v>446</v>
      </c>
      <c r="D19" s="85"/>
      <c r="E19" s="85"/>
      <c r="F19" s="106"/>
      <c r="G19" s="107"/>
      <c r="H19" s="108">
        <f t="shared" si="0"/>
        <v>0</v>
      </c>
      <c r="I19" s="85">
        <v>100</v>
      </c>
      <c r="J19" s="109">
        <f t="shared" si="1"/>
        <v>0</v>
      </c>
    </row>
    <row r="20" spans="1:10" ht="45" x14ac:dyDescent="0.25">
      <c r="A20" s="85">
        <v>14</v>
      </c>
      <c r="B20" s="105" t="s">
        <v>462</v>
      </c>
      <c r="C20" s="85" t="s">
        <v>446</v>
      </c>
      <c r="D20" s="85"/>
      <c r="E20" s="85"/>
      <c r="F20" s="106"/>
      <c r="G20" s="107"/>
      <c r="H20" s="108">
        <f t="shared" si="0"/>
        <v>0</v>
      </c>
      <c r="I20" s="85">
        <v>100</v>
      </c>
      <c r="J20" s="109">
        <f t="shared" si="1"/>
        <v>0</v>
      </c>
    </row>
    <row r="21" spans="1:10" x14ac:dyDescent="0.25">
      <c r="A21" s="85">
        <v>15</v>
      </c>
      <c r="B21" s="105" t="s">
        <v>463</v>
      </c>
      <c r="C21" s="85" t="s">
        <v>446</v>
      </c>
      <c r="D21" s="85"/>
      <c r="E21" s="85"/>
      <c r="F21" s="106"/>
      <c r="G21" s="107"/>
      <c r="H21" s="108">
        <f t="shared" si="0"/>
        <v>0</v>
      </c>
      <c r="I21" s="85">
        <v>10</v>
      </c>
      <c r="J21" s="109">
        <f t="shared" si="1"/>
        <v>0</v>
      </c>
    </row>
    <row r="22" spans="1:10" ht="30" x14ac:dyDescent="0.25">
      <c r="A22" s="85">
        <v>16</v>
      </c>
      <c r="B22" s="105" t="s">
        <v>464</v>
      </c>
      <c r="C22" s="85" t="s">
        <v>465</v>
      </c>
      <c r="D22" s="85"/>
      <c r="E22" s="85"/>
      <c r="F22" s="106"/>
      <c r="G22" s="107"/>
      <c r="H22" s="108">
        <f t="shared" si="0"/>
        <v>0</v>
      </c>
      <c r="I22" s="85">
        <v>10</v>
      </c>
      <c r="J22" s="109">
        <f t="shared" si="1"/>
        <v>0</v>
      </c>
    </row>
    <row r="23" spans="1:10" ht="30" x14ac:dyDescent="0.25">
      <c r="A23" s="85">
        <v>17</v>
      </c>
      <c r="B23" s="105" t="s">
        <v>466</v>
      </c>
      <c r="C23" s="85" t="s">
        <v>446</v>
      </c>
      <c r="D23" s="85"/>
      <c r="E23" s="85"/>
      <c r="F23" s="106"/>
      <c r="G23" s="107"/>
      <c r="H23" s="108">
        <f t="shared" si="0"/>
        <v>0</v>
      </c>
      <c r="I23" s="85">
        <v>1</v>
      </c>
      <c r="J23" s="109">
        <f t="shared" si="1"/>
        <v>0</v>
      </c>
    </row>
    <row r="24" spans="1:10" ht="30" x14ac:dyDescent="0.25">
      <c r="A24" s="85">
        <v>18</v>
      </c>
      <c r="B24" s="105" t="s">
        <v>467</v>
      </c>
      <c r="C24" s="85" t="s">
        <v>446</v>
      </c>
      <c r="D24" s="85"/>
      <c r="E24" s="85"/>
      <c r="F24" s="106"/>
      <c r="G24" s="107"/>
      <c r="H24" s="108">
        <f t="shared" si="0"/>
        <v>0</v>
      </c>
      <c r="I24" s="85">
        <v>1</v>
      </c>
      <c r="J24" s="109">
        <f t="shared" si="1"/>
        <v>0</v>
      </c>
    </row>
    <row r="25" spans="1:10" ht="45" x14ac:dyDescent="0.25">
      <c r="A25" s="85">
        <v>19</v>
      </c>
      <c r="B25" s="105" t="s">
        <v>468</v>
      </c>
      <c r="C25" s="85" t="s">
        <v>446</v>
      </c>
      <c r="D25" s="85"/>
      <c r="E25" s="85"/>
      <c r="F25" s="106"/>
      <c r="G25" s="107"/>
      <c r="H25" s="108">
        <f t="shared" si="0"/>
        <v>0</v>
      </c>
      <c r="I25" s="85">
        <v>1</v>
      </c>
      <c r="J25" s="109">
        <f t="shared" si="1"/>
        <v>0</v>
      </c>
    </row>
    <row r="26" spans="1:10" ht="30" x14ac:dyDescent="0.25">
      <c r="A26" s="85">
        <v>21</v>
      </c>
      <c r="B26" s="105" t="s">
        <v>469</v>
      </c>
      <c r="C26" s="85" t="s">
        <v>452</v>
      </c>
      <c r="D26" s="85"/>
      <c r="E26" s="85"/>
      <c r="F26" s="106"/>
      <c r="G26" s="107"/>
      <c r="H26" s="108">
        <f t="shared" si="0"/>
        <v>0</v>
      </c>
      <c r="I26" s="85">
        <v>1</v>
      </c>
      <c r="J26" s="109">
        <f t="shared" si="1"/>
        <v>0</v>
      </c>
    </row>
    <row r="27" spans="1:10" ht="30" x14ac:dyDescent="0.25">
      <c r="A27" s="85">
        <v>22</v>
      </c>
      <c r="B27" s="105" t="s">
        <v>470</v>
      </c>
      <c r="C27" s="85" t="s">
        <v>452</v>
      </c>
      <c r="D27" s="85"/>
      <c r="E27" s="85"/>
      <c r="F27" s="106"/>
      <c r="G27" s="107"/>
      <c r="H27" s="108">
        <f t="shared" si="0"/>
        <v>0</v>
      </c>
      <c r="I27" s="85">
        <v>1</v>
      </c>
      <c r="J27" s="109">
        <f t="shared" si="1"/>
        <v>0</v>
      </c>
    </row>
    <row r="28" spans="1:10" ht="30" x14ac:dyDescent="0.25">
      <c r="A28" s="85">
        <v>23</v>
      </c>
      <c r="B28" s="105" t="s">
        <v>471</v>
      </c>
      <c r="C28" s="85" t="s">
        <v>472</v>
      </c>
      <c r="D28" s="85"/>
      <c r="E28" s="85"/>
      <c r="F28" s="106"/>
      <c r="G28" s="107"/>
      <c r="H28" s="108">
        <f t="shared" si="0"/>
        <v>0</v>
      </c>
      <c r="I28" s="85">
        <v>1</v>
      </c>
      <c r="J28" s="109">
        <f t="shared" si="1"/>
        <v>0</v>
      </c>
    </row>
    <row r="29" spans="1:10" ht="30" x14ac:dyDescent="0.25">
      <c r="A29" s="85">
        <v>24</v>
      </c>
      <c r="B29" s="105" t="s">
        <v>473</v>
      </c>
      <c r="C29" s="85" t="s">
        <v>472</v>
      </c>
      <c r="D29" s="85"/>
      <c r="E29" s="85"/>
      <c r="F29" s="106"/>
      <c r="G29" s="107"/>
      <c r="H29" s="108">
        <f t="shared" si="0"/>
        <v>0</v>
      </c>
      <c r="I29" s="85">
        <v>1</v>
      </c>
      <c r="J29" s="109">
        <f t="shared" si="1"/>
        <v>0</v>
      </c>
    </row>
    <row r="30" spans="1:10" ht="30" x14ac:dyDescent="0.25">
      <c r="A30" s="85">
        <v>25</v>
      </c>
      <c r="B30" s="105" t="s">
        <v>474</v>
      </c>
      <c r="C30" s="85" t="s">
        <v>472</v>
      </c>
      <c r="D30" s="85"/>
      <c r="E30" s="85"/>
      <c r="F30" s="106"/>
      <c r="G30" s="107"/>
      <c r="H30" s="108">
        <f t="shared" si="0"/>
        <v>0</v>
      </c>
      <c r="I30" s="85">
        <v>1</v>
      </c>
      <c r="J30" s="109">
        <f t="shared" si="1"/>
        <v>0</v>
      </c>
    </row>
    <row r="31" spans="1:10" ht="30" x14ac:dyDescent="0.25">
      <c r="A31" s="85">
        <v>26</v>
      </c>
      <c r="B31" s="105" t="s">
        <v>475</v>
      </c>
      <c r="C31" s="85" t="s">
        <v>472</v>
      </c>
      <c r="D31" s="85"/>
      <c r="E31" s="85"/>
      <c r="F31" s="106"/>
      <c r="G31" s="107"/>
      <c r="H31" s="108">
        <f t="shared" si="0"/>
        <v>0</v>
      </c>
      <c r="I31" s="85">
        <v>1</v>
      </c>
      <c r="J31" s="109">
        <f t="shared" si="1"/>
        <v>0</v>
      </c>
    </row>
    <row r="32" spans="1:10" ht="30" x14ac:dyDescent="0.25">
      <c r="A32" s="85">
        <v>27</v>
      </c>
      <c r="B32" s="105" t="s">
        <v>476</v>
      </c>
      <c r="C32" s="85" t="s">
        <v>472</v>
      </c>
      <c r="D32" s="85"/>
      <c r="E32" s="85"/>
      <c r="F32" s="106"/>
      <c r="G32" s="107"/>
      <c r="H32" s="108">
        <f t="shared" si="0"/>
        <v>0</v>
      </c>
      <c r="I32" s="85">
        <v>1</v>
      </c>
      <c r="J32" s="109">
        <f t="shared" si="1"/>
        <v>0</v>
      </c>
    </row>
    <row r="33" spans="1:10" ht="30" x14ac:dyDescent="0.25">
      <c r="A33" s="85">
        <v>28</v>
      </c>
      <c r="B33" s="105" t="s">
        <v>477</v>
      </c>
      <c r="C33" s="85" t="s">
        <v>446</v>
      </c>
      <c r="D33" s="85"/>
      <c r="E33" s="85"/>
      <c r="F33" s="106"/>
      <c r="G33" s="107"/>
      <c r="H33" s="108">
        <f t="shared" si="0"/>
        <v>0</v>
      </c>
      <c r="I33" s="85">
        <v>2</v>
      </c>
      <c r="J33" s="109">
        <f t="shared" si="1"/>
        <v>0</v>
      </c>
    </row>
    <row r="34" spans="1:10" x14ac:dyDescent="0.25">
      <c r="A34" s="85">
        <v>29</v>
      </c>
      <c r="B34" s="105" t="s">
        <v>478</v>
      </c>
      <c r="C34" s="85" t="s">
        <v>446</v>
      </c>
      <c r="D34" s="85"/>
      <c r="E34" s="85"/>
      <c r="F34" s="106"/>
      <c r="G34" s="107"/>
      <c r="H34" s="108">
        <f t="shared" si="0"/>
        <v>0</v>
      </c>
      <c r="I34" s="85">
        <v>10</v>
      </c>
      <c r="J34" s="109">
        <f t="shared" si="1"/>
        <v>0</v>
      </c>
    </row>
    <row r="35" spans="1:10" x14ac:dyDescent="0.25">
      <c r="A35" s="85">
        <v>30</v>
      </c>
      <c r="B35" s="105" t="s">
        <v>479</v>
      </c>
      <c r="C35" s="85" t="s">
        <v>446</v>
      </c>
      <c r="D35" s="85"/>
      <c r="E35" s="85"/>
      <c r="F35" s="106"/>
      <c r="G35" s="107"/>
      <c r="H35" s="108">
        <f t="shared" si="0"/>
        <v>0</v>
      </c>
      <c r="I35" s="85">
        <v>2</v>
      </c>
      <c r="J35" s="109">
        <f t="shared" si="1"/>
        <v>0</v>
      </c>
    </row>
    <row r="36" spans="1:10" x14ac:dyDescent="0.25">
      <c r="A36" s="85">
        <v>31</v>
      </c>
      <c r="B36" s="105" t="s">
        <v>480</v>
      </c>
      <c r="C36" s="85" t="s">
        <v>446</v>
      </c>
      <c r="D36" s="85"/>
      <c r="E36" s="85"/>
      <c r="F36" s="106"/>
      <c r="G36" s="107"/>
      <c r="H36" s="108">
        <f t="shared" si="0"/>
        <v>0</v>
      </c>
      <c r="I36" s="85">
        <v>2</v>
      </c>
      <c r="J36" s="109">
        <f t="shared" si="1"/>
        <v>0</v>
      </c>
    </row>
    <row r="37" spans="1:10" x14ac:dyDescent="0.25">
      <c r="A37" s="85">
        <v>32</v>
      </c>
      <c r="B37" s="105" t="s">
        <v>481</v>
      </c>
      <c r="C37" s="85" t="s">
        <v>446</v>
      </c>
      <c r="D37" s="85"/>
      <c r="E37" s="85"/>
      <c r="F37" s="106"/>
      <c r="G37" s="107"/>
      <c r="H37" s="108">
        <f t="shared" si="0"/>
        <v>0</v>
      </c>
      <c r="I37" s="85">
        <v>20</v>
      </c>
      <c r="J37" s="109">
        <f t="shared" si="1"/>
        <v>0</v>
      </c>
    </row>
    <row r="38" spans="1:10" ht="45" x14ac:dyDescent="0.25">
      <c r="A38" s="85">
        <v>33</v>
      </c>
      <c r="B38" s="105" t="s">
        <v>482</v>
      </c>
      <c r="C38" s="85" t="s">
        <v>483</v>
      </c>
      <c r="D38" s="85"/>
      <c r="E38" s="85"/>
      <c r="F38" s="106"/>
      <c r="G38" s="107"/>
      <c r="H38" s="108">
        <f t="shared" si="0"/>
        <v>0</v>
      </c>
      <c r="I38" s="85">
        <v>200</v>
      </c>
      <c r="J38" s="109">
        <f t="shared" si="1"/>
        <v>0</v>
      </c>
    </row>
    <row r="39" spans="1:10" ht="45" x14ac:dyDescent="0.25">
      <c r="A39" s="85">
        <v>34</v>
      </c>
      <c r="B39" s="105" t="s">
        <v>484</v>
      </c>
      <c r="C39" s="85" t="s">
        <v>483</v>
      </c>
      <c r="D39" s="85"/>
      <c r="E39" s="85"/>
      <c r="F39" s="106"/>
      <c r="G39" s="107"/>
      <c r="H39" s="108">
        <f t="shared" si="0"/>
        <v>0</v>
      </c>
      <c r="I39" s="85">
        <v>600</v>
      </c>
      <c r="J39" s="109">
        <f t="shared" si="1"/>
        <v>0</v>
      </c>
    </row>
    <row r="40" spans="1:10" ht="45" x14ac:dyDescent="0.25">
      <c r="A40" s="85">
        <v>35</v>
      </c>
      <c r="B40" s="105" t="s">
        <v>485</v>
      </c>
      <c r="C40" s="85" t="s">
        <v>483</v>
      </c>
      <c r="D40" s="85"/>
      <c r="E40" s="85"/>
      <c r="F40" s="106"/>
      <c r="G40" s="107"/>
      <c r="H40" s="108">
        <f t="shared" si="0"/>
        <v>0</v>
      </c>
      <c r="I40" s="85">
        <v>10</v>
      </c>
      <c r="J40" s="109">
        <f t="shared" si="1"/>
        <v>0</v>
      </c>
    </row>
    <row r="41" spans="1:10" ht="45" x14ac:dyDescent="0.25">
      <c r="A41" s="85">
        <v>36</v>
      </c>
      <c r="B41" s="105" t="s">
        <v>486</v>
      </c>
      <c r="C41" s="85" t="s">
        <v>483</v>
      </c>
      <c r="D41" s="85"/>
      <c r="E41" s="85"/>
      <c r="F41" s="106"/>
      <c r="G41" s="107"/>
      <c r="H41" s="108">
        <f t="shared" si="0"/>
        <v>0</v>
      </c>
      <c r="I41" s="85">
        <v>10</v>
      </c>
      <c r="J41" s="109">
        <f t="shared" si="1"/>
        <v>0</v>
      </c>
    </row>
    <row r="42" spans="1:10" ht="45" x14ac:dyDescent="0.25">
      <c r="A42" s="85">
        <v>37</v>
      </c>
      <c r="B42" s="105" t="s">
        <v>487</v>
      </c>
      <c r="C42" s="85" t="s">
        <v>483</v>
      </c>
      <c r="D42" s="85"/>
      <c r="E42" s="85"/>
      <c r="F42" s="106"/>
      <c r="G42" s="107"/>
      <c r="H42" s="108">
        <f t="shared" si="0"/>
        <v>0</v>
      </c>
      <c r="I42" s="85">
        <v>100</v>
      </c>
      <c r="J42" s="109">
        <f t="shared" si="1"/>
        <v>0</v>
      </c>
    </row>
    <row r="43" spans="1:10" ht="45" x14ac:dyDescent="0.25">
      <c r="A43" s="85">
        <v>38</v>
      </c>
      <c r="B43" s="105" t="s">
        <v>488</v>
      </c>
      <c r="C43" s="85" t="s">
        <v>483</v>
      </c>
      <c r="D43" s="85"/>
      <c r="E43" s="85"/>
      <c r="F43" s="106"/>
      <c r="G43" s="107"/>
      <c r="H43" s="108">
        <f t="shared" si="0"/>
        <v>0</v>
      </c>
      <c r="I43" s="85">
        <v>200</v>
      </c>
      <c r="J43" s="109">
        <f t="shared" si="1"/>
        <v>0</v>
      </c>
    </row>
    <row r="44" spans="1:10" ht="45" x14ac:dyDescent="0.25">
      <c r="A44" s="85">
        <v>39</v>
      </c>
      <c r="B44" s="105" t="s">
        <v>489</v>
      </c>
      <c r="C44" s="85" t="s">
        <v>483</v>
      </c>
      <c r="D44" s="85"/>
      <c r="E44" s="85"/>
      <c r="F44" s="106"/>
      <c r="G44" s="107"/>
      <c r="H44" s="108">
        <f t="shared" si="0"/>
        <v>0</v>
      </c>
      <c r="I44" s="85">
        <v>10</v>
      </c>
      <c r="J44" s="109">
        <f t="shared" si="1"/>
        <v>0</v>
      </c>
    </row>
    <row r="45" spans="1:10" ht="45" x14ac:dyDescent="0.25">
      <c r="A45" s="85">
        <v>40</v>
      </c>
      <c r="B45" s="105" t="s">
        <v>490</v>
      </c>
      <c r="C45" s="85" t="s">
        <v>483</v>
      </c>
      <c r="D45" s="85"/>
      <c r="E45" s="85"/>
      <c r="F45" s="106"/>
      <c r="G45" s="107"/>
      <c r="H45" s="108">
        <f t="shared" si="0"/>
        <v>0</v>
      </c>
      <c r="I45" s="85">
        <v>10</v>
      </c>
      <c r="J45" s="109">
        <f t="shared" si="1"/>
        <v>0</v>
      </c>
    </row>
    <row r="46" spans="1:10" ht="45" x14ac:dyDescent="0.25">
      <c r="A46" s="85">
        <v>41</v>
      </c>
      <c r="B46" s="105" t="s">
        <v>491</v>
      </c>
      <c r="C46" s="85" t="s">
        <v>483</v>
      </c>
      <c r="D46" s="85"/>
      <c r="E46" s="85"/>
      <c r="F46" s="106"/>
      <c r="G46" s="107"/>
      <c r="H46" s="108">
        <f t="shared" si="0"/>
        <v>0</v>
      </c>
      <c r="I46" s="85">
        <v>10</v>
      </c>
      <c r="J46" s="109">
        <f t="shared" si="1"/>
        <v>0</v>
      </c>
    </row>
    <row r="47" spans="1:10" ht="45" x14ac:dyDescent="0.25">
      <c r="A47" s="85">
        <v>42</v>
      </c>
      <c r="B47" s="105" t="s">
        <v>492</v>
      </c>
      <c r="C47" s="85" t="s">
        <v>483</v>
      </c>
      <c r="D47" s="85"/>
      <c r="E47" s="85"/>
      <c r="F47" s="106"/>
      <c r="G47" s="107"/>
      <c r="H47" s="108">
        <f t="shared" si="0"/>
        <v>0</v>
      </c>
      <c r="I47" s="85">
        <v>10</v>
      </c>
      <c r="J47" s="109">
        <f t="shared" si="1"/>
        <v>0</v>
      </c>
    </row>
    <row r="48" spans="1:10" ht="45" x14ac:dyDescent="0.25">
      <c r="A48" s="85">
        <v>43</v>
      </c>
      <c r="B48" s="105" t="s">
        <v>493</v>
      </c>
      <c r="C48" s="85" t="s">
        <v>483</v>
      </c>
      <c r="D48" s="85"/>
      <c r="E48" s="85"/>
      <c r="F48" s="106"/>
      <c r="G48" s="107"/>
      <c r="H48" s="108">
        <f t="shared" si="0"/>
        <v>0</v>
      </c>
      <c r="I48" s="85">
        <v>1</v>
      </c>
      <c r="J48" s="109">
        <f t="shared" si="1"/>
        <v>0</v>
      </c>
    </row>
    <row r="49" spans="1:10" ht="45" x14ac:dyDescent="0.25">
      <c r="A49" s="85">
        <v>44</v>
      </c>
      <c r="B49" s="105" t="s">
        <v>494</v>
      </c>
      <c r="C49" s="85" t="s">
        <v>483</v>
      </c>
      <c r="D49" s="85"/>
      <c r="E49" s="85"/>
      <c r="F49" s="106"/>
      <c r="G49" s="107"/>
      <c r="H49" s="108">
        <f t="shared" si="0"/>
        <v>0</v>
      </c>
      <c r="I49" s="85">
        <v>1</v>
      </c>
      <c r="J49" s="109">
        <f t="shared" si="1"/>
        <v>0</v>
      </c>
    </row>
    <row r="50" spans="1:10" ht="30" x14ac:dyDescent="0.25">
      <c r="A50" s="85">
        <v>45</v>
      </c>
      <c r="B50" s="105" t="s">
        <v>495</v>
      </c>
      <c r="C50" s="85" t="s">
        <v>483</v>
      </c>
      <c r="D50" s="85"/>
      <c r="E50" s="85"/>
      <c r="F50" s="106"/>
      <c r="G50" s="107"/>
      <c r="H50" s="108">
        <f t="shared" si="0"/>
        <v>0</v>
      </c>
      <c r="I50" s="85">
        <v>610</v>
      </c>
      <c r="J50" s="109">
        <f t="shared" si="1"/>
        <v>0</v>
      </c>
    </row>
    <row r="51" spans="1:10" ht="30" x14ac:dyDescent="0.25">
      <c r="A51" s="85">
        <v>46</v>
      </c>
      <c r="B51" s="105" t="s">
        <v>496</v>
      </c>
      <c r="C51" s="85" t="s">
        <v>483</v>
      </c>
      <c r="D51" s="85"/>
      <c r="E51" s="85"/>
      <c r="F51" s="106"/>
      <c r="G51" s="107"/>
      <c r="H51" s="108">
        <f t="shared" si="0"/>
        <v>0</v>
      </c>
      <c r="I51" s="85">
        <v>20</v>
      </c>
      <c r="J51" s="109">
        <f t="shared" si="1"/>
        <v>0</v>
      </c>
    </row>
    <row r="52" spans="1:10" ht="30" x14ac:dyDescent="0.25">
      <c r="A52" s="85">
        <v>47</v>
      </c>
      <c r="B52" s="105" t="s">
        <v>497</v>
      </c>
      <c r="C52" s="85" t="s">
        <v>483</v>
      </c>
      <c r="D52" s="85"/>
      <c r="E52" s="85"/>
      <c r="F52" s="106"/>
      <c r="G52" s="107"/>
      <c r="H52" s="108">
        <f t="shared" si="0"/>
        <v>0</v>
      </c>
      <c r="I52" s="85">
        <v>20</v>
      </c>
      <c r="J52" s="109">
        <f t="shared" si="1"/>
        <v>0</v>
      </c>
    </row>
    <row r="53" spans="1:10" ht="30" x14ac:dyDescent="0.25">
      <c r="A53" s="85">
        <v>48</v>
      </c>
      <c r="B53" s="105" t="s">
        <v>498</v>
      </c>
      <c r="C53" s="85" t="s">
        <v>483</v>
      </c>
      <c r="D53" s="85"/>
      <c r="E53" s="85"/>
      <c r="F53" s="106"/>
      <c r="G53" s="107"/>
      <c r="H53" s="108">
        <f t="shared" si="0"/>
        <v>0</v>
      </c>
      <c r="I53" s="85">
        <v>5</v>
      </c>
      <c r="J53" s="109">
        <f t="shared" si="1"/>
        <v>0</v>
      </c>
    </row>
    <row r="54" spans="1:10" ht="30" x14ac:dyDescent="0.25">
      <c r="A54" s="85">
        <v>49</v>
      </c>
      <c r="B54" s="105" t="s">
        <v>499</v>
      </c>
      <c r="C54" s="85" t="s">
        <v>483</v>
      </c>
      <c r="D54" s="85"/>
      <c r="E54" s="85"/>
      <c r="F54" s="106"/>
      <c r="G54" s="107"/>
      <c r="H54" s="108">
        <f t="shared" si="0"/>
        <v>0</v>
      </c>
      <c r="I54" s="85">
        <v>20</v>
      </c>
      <c r="J54" s="109">
        <f t="shared" si="1"/>
        <v>0</v>
      </c>
    </row>
    <row r="55" spans="1:10" ht="30" x14ac:dyDescent="0.25">
      <c r="A55" s="85">
        <v>50</v>
      </c>
      <c r="B55" s="105" t="s">
        <v>500</v>
      </c>
      <c r="C55" s="85" t="s">
        <v>483</v>
      </c>
      <c r="D55" s="85"/>
      <c r="E55" s="85"/>
      <c r="F55" s="106"/>
      <c r="G55" s="107"/>
      <c r="H55" s="108">
        <f t="shared" si="0"/>
        <v>0</v>
      </c>
      <c r="I55" s="85">
        <v>10</v>
      </c>
      <c r="J55" s="109">
        <f t="shared" si="1"/>
        <v>0</v>
      </c>
    </row>
    <row r="56" spans="1:10" x14ac:dyDescent="0.25">
      <c r="A56" s="85">
        <v>51</v>
      </c>
      <c r="B56" s="105" t="s">
        <v>501</v>
      </c>
      <c r="C56" s="85" t="s">
        <v>446</v>
      </c>
      <c r="D56" s="85"/>
      <c r="E56" s="85"/>
      <c r="F56" s="106"/>
      <c r="G56" s="107"/>
      <c r="H56" s="108">
        <f t="shared" si="0"/>
        <v>0</v>
      </c>
      <c r="I56" s="85">
        <v>5</v>
      </c>
      <c r="J56" s="109">
        <f t="shared" si="1"/>
        <v>0</v>
      </c>
    </row>
    <row r="57" spans="1:10" x14ac:dyDescent="0.25">
      <c r="A57" s="85">
        <v>52</v>
      </c>
      <c r="B57" s="105" t="s">
        <v>502</v>
      </c>
      <c r="C57" s="85" t="s">
        <v>446</v>
      </c>
      <c r="D57" s="85"/>
      <c r="E57" s="85"/>
      <c r="F57" s="106"/>
      <c r="G57" s="107"/>
      <c r="H57" s="108">
        <f t="shared" si="0"/>
        <v>0</v>
      </c>
      <c r="I57" s="85">
        <v>5</v>
      </c>
      <c r="J57" s="109">
        <f t="shared" si="1"/>
        <v>0</v>
      </c>
    </row>
    <row r="58" spans="1:10" x14ac:dyDescent="0.25">
      <c r="A58" s="85">
        <v>53</v>
      </c>
      <c r="B58" s="105" t="s">
        <v>503</v>
      </c>
      <c r="C58" s="85" t="s">
        <v>446</v>
      </c>
      <c r="D58" s="85"/>
      <c r="E58" s="85"/>
      <c r="F58" s="106"/>
      <c r="G58" s="107"/>
      <c r="H58" s="108">
        <f t="shared" si="0"/>
        <v>0</v>
      </c>
      <c r="I58" s="85">
        <v>5</v>
      </c>
      <c r="J58" s="109">
        <f t="shared" si="1"/>
        <v>0</v>
      </c>
    </row>
    <row r="59" spans="1:10" x14ac:dyDescent="0.25">
      <c r="A59" s="85">
        <v>54</v>
      </c>
      <c r="B59" s="105" t="s">
        <v>504</v>
      </c>
      <c r="C59" s="85" t="s">
        <v>446</v>
      </c>
      <c r="D59" s="85"/>
      <c r="E59" s="85"/>
      <c r="F59" s="106"/>
      <c r="G59" s="107"/>
      <c r="H59" s="108">
        <f t="shared" si="0"/>
        <v>0</v>
      </c>
      <c r="I59" s="85">
        <v>5</v>
      </c>
      <c r="J59" s="109">
        <f t="shared" si="1"/>
        <v>0</v>
      </c>
    </row>
    <row r="60" spans="1:10" x14ac:dyDescent="0.25">
      <c r="A60" s="85">
        <v>55</v>
      </c>
      <c r="B60" s="105" t="s">
        <v>505</v>
      </c>
      <c r="C60" s="85" t="s">
        <v>446</v>
      </c>
      <c r="D60" s="85"/>
      <c r="E60" s="85"/>
      <c r="F60" s="106"/>
      <c r="G60" s="107"/>
      <c r="H60" s="108">
        <f t="shared" si="0"/>
        <v>0</v>
      </c>
      <c r="I60" s="85">
        <v>5</v>
      </c>
      <c r="J60" s="109">
        <f t="shared" si="1"/>
        <v>0</v>
      </c>
    </row>
    <row r="61" spans="1:10" ht="45" x14ac:dyDescent="0.25">
      <c r="A61" s="85">
        <v>56</v>
      </c>
      <c r="B61" s="105" t="s">
        <v>506</v>
      </c>
      <c r="C61" s="85" t="s">
        <v>446</v>
      </c>
      <c r="D61" s="85"/>
      <c r="E61" s="85"/>
      <c r="F61" s="106"/>
      <c r="G61" s="107"/>
      <c r="H61" s="108">
        <f t="shared" si="0"/>
        <v>0</v>
      </c>
      <c r="I61" s="85">
        <v>1</v>
      </c>
      <c r="J61" s="109">
        <f t="shared" si="1"/>
        <v>0</v>
      </c>
    </row>
    <row r="62" spans="1:10" ht="120" x14ac:dyDescent="0.25">
      <c r="A62" s="85">
        <v>57</v>
      </c>
      <c r="B62" s="105" t="s">
        <v>507</v>
      </c>
      <c r="C62" s="85" t="s">
        <v>446</v>
      </c>
      <c r="D62" s="85"/>
      <c r="E62" s="85"/>
      <c r="F62" s="106"/>
      <c r="G62" s="107"/>
      <c r="H62" s="108">
        <f t="shared" si="0"/>
        <v>0</v>
      </c>
      <c r="I62" s="85">
        <v>1</v>
      </c>
      <c r="J62" s="109">
        <f t="shared" si="1"/>
        <v>0</v>
      </c>
    </row>
    <row r="63" spans="1:10" ht="45" x14ac:dyDescent="0.25">
      <c r="A63" s="85">
        <v>58</v>
      </c>
      <c r="B63" s="105" t="s">
        <v>508</v>
      </c>
      <c r="C63" s="85" t="s">
        <v>446</v>
      </c>
      <c r="D63" s="85"/>
      <c r="E63" s="85"/>
      <c r="F63" s="106"/>
      <c r="G63" s="107"/>
      <c r="H63" s="108">
        <f t="shared" si="0"/>
        <v>0</v>
      </c>
      <c r="I63" s="85">
        <v>2</v>
      </c>
      <c r="J63" s="109">
        <f t="shared" si="1"/>
        <v>0</v>
      </c>
    </row>
    <row r="64" spans="1:10" x14ac:dyDescent="0.25">
      <c r="A64" s="85">
        <v>59</v>
      </c>
      <c r="B64" s="105" t="s">
        <v>509</v>
      </c>
      <c r="C64" s="85" t="s">
        <v>458</v>
      </c>
      <c r="D64" s="85"/>
      <c r="E64" s="85"/>
      <c r="F64" s="106"/>
      <c r="G64" s="107"/>
      <c r="H64" s="108">
        <f t="shared" si="0"/>
        <v>0</v>
      </c>
      <c r="I64" s="85">
        <v>20</v>
      </c>
      <c r="J64" s="109">
        <f t="shared" si="1"/>
        <v>0</v>
      </c>
    </row>
    <row r="65" spans="1:10" ht="45" x14ac:dyDescent="0.25">
      <c r="A65" s="85">
        <v>60</v>
      </c>
      <c r="B65" s="105" t="s">
        <v>510</v>
      </c>
      <c r="C65" s="85" t="s">
        <v>472</v>
      </c>
      <c r="D65" s="85"/>
      <c r="E65" s="85"/>
      <c r="F65" s="106"/>
      <c r="G65" s="107"/>
      <c r="H65" s="108">
        <f t="shared" si="0"/>
        <v>0</v>
      </c>
      <c r="I65" s="85">
        <v>1</v>
      </c>
      <c r="J65" s="109">
        <f t="shared" si="1"/>
        <v>0</v>
      </c>
    </row>
    <row r="66" spans="1:10" ht="30" x14ac:dyDescent="0.25">
      <c r="A66" s="85">
        <v>61</v>
      </c>
      <c r="B66" s="105" t="s">
        <v>511</v>
      </c>
      <c r="C66" s="85" t="s">
        <v>472</v>
      </c>
      <c r="D66" s="85"/>
      <c r="E66" s="85"/>
      <c r="F66" s="106"/>
      <c r="G66" s="107"/>
      <c r="H66" s="108">
        <f t="shared" si="0"/>
        <v>0</v>
      </c>
      <c r="I66" s="85">
        <v>1</v>
      </c>
      <c r="J66" s="109">
        <f t="shared" si="1"/>
        <v>0</v>
      </c>
    </row>
    <row r="67" spans="1:10" ht="30" x14ac:dyDescent="0.25">
      <c r="A67" s="85">
        <v>62</v>
      </c>
      <c r="B67" s="105" t="s">
        <v>512</v>
      </c>
      <c r="C67" s="85" t="s">
        <v>472</v>
      </c>
      <c r="D67" s="85"/>
      <c r="E67" s="85"/>
      <c r="F67" s="106"/>
      <c r="G67" s="107"/>
      <c r="H67" s="108">
        <f t="shared" si="0"/>
        <v>0</v>
      </c>
      <c r="I67" s="85">
        <v>1</v>
      </c>
      <c r="J67" s="109">
        <f t="shared" si="1"/>
        <v>0</v>
      </c>
    </row>
    <row r="68" spans="1:10" ht="30" x14ac:dyDescent="0.25">
      <c r="A68" s="85">
        <v>63</v>
      </c>
      <c r="B68" s="105" t="s">
        <v>513</v>
      </c>
      <c r="C68" s="85" t="s">
        <v>446</v>
      </c>
      <c r="D68" s="85"/>
      <c r="E68" s="85"/>
      <c r="F68" s="106"/>
      <c r="G68" s="107"/>
      <c r="H68" s="108">
        <f t="shared" si="0"/>
        <v>0</v>
      </c>
      <c r="I68" s="85">
        <v>2</v>
      </c>
      <c r="J68" s="109">
        <f t="shared" si="1"/>
        <v>0</v>
      </c>
    </row>
    <row r="69" spans="1:10" ht="30" x14ac:dyDescent="0.25">
      <c r="A69" s="85">
        <v>64</v>
      </c>
      <c r="B69" s="105" t="s">
        <v>514</v>
      </c>
      <c r="C69" s="85" t="s">
        <v>446</v>
      </c>
      <c r="D69" s="85"/>
      <c r="E69" s="85"/>
      <c r="F69" s="106"/>
      <c r="G69" s="107"/>
      <c r="H69" s="108">
        <f t="shared" si="0"/>
        <v>0</v>
      </c>
      <c r="I69" s="85">
        <v>1</v>
      </c>
      <c r="J69" s="109">
        <f t="shared" si="1"/>
        <v>0</v>
      </c>
    </row>
    <row r="70" spans="1:10" ht="30" x14ac:dyDescent="0.25">
      <c r="A70" s="85">
        <v>65</v>
      </c>
      <c r="B70" s="105" t="s">
        <v>515</v>
      </c>
      <c r="C70" s="85" t="s">
        <v>446</v>
      </c>
      <c r="D70" s="85"/>
      <c r="E70" s="85"/>
      <c r="F70" s="106"/>
      <c r="G70" s="107"/>
      <c r="H70" s="108">
        <f t="shared" si="0"/>
        <v>0</v>
      </c>
      <c r="I70" s="85">
        <v>1</v>
      </c>
      <c r="J70" s="109">
        <f t="shared" si="1"/>
        <v>0</v>
      </c>
    </row>
    <row r="71" spans="1:10" ht="30" x14ac:dyDescent="0.25">
      <c r="A71" s="85">
        <v>66</v>
      </c>
      <c r="B71" s="105" t="s">
        <v>516</v>
      </c>
      <c r="C71" s="85" t="s">
        <v>446</v>
      </c>
      <c r="D71" s="85"/>
      <c r="E71" s="85"/>
      <c r="F71" s="106"/>
      <c r="G71" s="107"/>
      <c r="H71" s="108">
        <f t="shared" si="0"/>
        <v>0</v>
      </c>
      <c r="I71" s="85">
        <v>1</v>
      </c>
      <c r="J71" s="109">
        <f t="shared" si="1"/>
        <v>0</v>
      </c>
    </row>
    <row r="72" spans="1:10" x14ac:dyDescent="0.25">
      <c r="A72" s="85">
        <v>67</v>
      </c>
      <c r="B72" s="105" t="s">
        <v>517</v>
      </c>
      <c r="C72" s="85" t="s">
        <v>446</v>
      </c>
      <c r="D72" s="85"/>
      <c r="E72" s="85"/>
      <c r="F72" s="106"/>
      <c r="G72" s="107"/>
      <c r="H72" s="108">
        <f t="shared" ref="H72:H135" si="2">G72+F72</f>
        <v>0</v>
      </c>
      <c r="I72" s="85">
        <v>20</v>
      </c>
      <c r="J72" s="109">
        <f t="shared" ref="J72:J135" si="3">I72*H72</f>
        <v>0</v>
      </c>
    </row>
    <row r="73" spans="1:10" ht="30" x14ac:dyDescent="0.25">
      <c r="A73" s="85">
        <v>68</v>
      </c>
      <c r="B73" s="105" t="s">
        <v>518</v>
      </c>
      <c r="C73" s="85" t="s">
        <v>519</v>
      </c>
      <c r="D73" s="85"/>
      <c r="E73" s="85"/>
      <c r="F73" s="106"/>
      <c r="G73" s="107"/>
      <c r="H73" s="108">
        <f t="shared" si="2"/>
        <v>0</v>
      </c>
      <c r="I73" s="85">
        <v>1</v>
      </c>
      <c r="J73" s="109">
        <f t="shared" si="3"/>
        <v>0</v>
      </c>
    </row>
    <row r="74" spans="1:10" ht="30" x14ac:dyDescent="0.25">
      <c r="A74" s="85">
        <v>69</v>
      </c>
      <c r="B74" s="105" t="s">
        <v>520</v>
      </c>
      <c r="C74" s="85" t="s">
        <v>519</v>
      </c>
      <c r="D74" s="85"/>
      <c r="E74" s="85"/>
      <c r="F74" s="106"/>
      <c r="G74" s="107"/>
      <c r="H74" s="108">
        <f t="shared" si="2"/>
        <v>0</v>
      </c>
      <c r="I74" s="85">
        <v>1</v>
      </c>
      <c r="J74" s="109">
        <f t="shared" si="3"/>
        <v>0</v>
      </c>
    </row>
    <row r="75" spans="1:10" ht="30" x14ac:dyDescent="0.25">
      <c r="A75" s="85">
        <v>70</v>
      </c>
      <c r="B75" s="105" t="s">
        <v>521</v>
      </c>
      <c r="C75" s="85" t="s">
        <v>519</v>
      </c>
      <c r="D75" s="85"/>
      <c r="E75" s="85"/>
      <c r="F75" s="106"/>
      <c r="G75" s="107"/>
      <c r="H75" s="108">
        <f t="shared" si="2"/>
        <v>0</v>
      </c>
      <c r="I75" s="85">
        <v>1</v>
      </c>
      <c r="J75" s="109">
        <f t="shared" si="3"/>
        <v>0</v>
      </c>
    </row>
    <row r="76" spans="1:10" ht="30" x14ac:dyDescent="0.25">
      <c r="A76" s="85">
        <v>71</v>
      </c>
      <c r="B76" s="105" t="s">
        <v>522</v>
      </c>
      <c r="C76" s="85" t="s">
        <v>519</v>
      </c>
      <c r="D76" s="85"/>
      <c r="E76" s="85"/>
      <c r="F76" s="106"/>
      <c r="G76" s="107"/>
      <c r="H76" s="108">
        <f t="shared" si="2"/>
        <v>0</v>
      </c>
      <c r="I76" s="85">
        <v>1</v>
      </c>
      <c r="J76" s="109">
        <f t="shared" si="3"/>
        <v>0</v>
      </c>
    </row>
    <row r="77" spans="1:10" ht="30" x14ac:dyDescent="0.25">
      <c r="A77" s="85">
        <v>72</v>
      </c>
      <c r="B77" s="105" t="s">
        <v>523</v>
      </c>
      <c r="C77" s="85" t="s">
        <v>519</v>
      </c>
      <c r="D77" s="85"/>
      <c r="E77" s="85"/>
      <c r="F77" s="106"/>
      <c r="G77" s="107"/>
      <c r="H77" s="108">
        <f t="shared" si="2"/>
        <v>0</v>
      </c>
      <c r="I77" s="85">
        <v>1</v>
      </c>
      <c r="J77" s="109">
        <f t="shared" si="3"/>
        <v>0</v>
      </c>
    </row>
    <row r="78" spans="1:10" ht="30" x14ac:dyDescent="0.25">
      <c r="A78" s="85">
        <v>73</v>
      </c>
      <c r="B78" s="105" t="s">
        <v>524</v>
      </c>
      <c r="C78" s="85" t="s">
        <v>446</v>
      </c>
      <c r="D78" s="85"/>
      <c r="E78" s="85"/>
      <c r="F78" s="106"/>
      <c r="G78" s="107"/>
      <c r="H78" s="108">
        <f t="shared" si="2"/>
        <v>0</v>
      </c>
      <c r="I78" s="85">
        <v>20</v>
      </c>
      <c r="J78" s="109">
        <f t="shared" si="3"/>
        <v>0</v>
      </c>
    </row>
    <row r="79" spans="1:10" ht="30" x14ac:dyDescent="0.25">
      <c r="A79" s="85">
        <v>74</v>
      </c>
      <c r="B79" s="105" t="s">
        <v>525</v>
      </c>
      <c r="C79" s="85" t="s">
        <v>446</v>
      </c>
      <c r="D79" s="85"/>
      <c r="E79" s="85"/>
      <c r="F79" s="106"/>
      <c r="G79" s="107"/>
      <c r="H79" s="108">
        <f t="shared" si="2"/>
        <v>0</v>
      </c>
      <c r="I79" s="85">
        <v>20</v>
      </c>
      <c r="J79" s="109">
        <f t="shared" si="3"/>
        <v>0</v>
      </c>
    </row>
    <row r="80" spans="1:10" ht="45" x14ac:dyDescent="0.25">
      <c r="A80" s="85">
        <v>75</v>
      </c>
      <c r="B80" s="105" t="s">
        <v>526</v>
      </c>
      <c r="C80" s="85" t="s">
        <v>446</v>
      </c>
      <c r="D80" s="85"/>
      <c r="E80" s="85"/>
      <c r="F80" s="106"/>
      <c r="G80" s="107"/>
      <c r="H80" s="108">
        <f t="shared" si="2"/>
        <v>0</v>
      </c>
      <c r="I80" s="85">
        <v>5</v>
      </c>
      <c r="J80" s="109">
        <f t="shared" si="3"/>
        <v>0</v>
      </c>
    </row>
    <row r="81" spans="1:10" ht="30" x14ac:dyDescent="0.25">
      <c r="A81" s="85">
        <v>76</v>
      </c>
      <c r="B81" s="105" t="s">
        <v>527</v>
      </c>
      <c r="C81" s="85" t="s">
        <v>528</v>
      </c>
      <c r="D81" s="85"/>
      <c r="E81" s="85"/>
      <c r="F81" s="106"/>
      <c r="G81" s="107"/>
      <c r="H81" s="108">
        <f t="shared" si="2"/>
        <v>0</v>
      </c>
      <c r="I81" s="85">
        <v>10</v>
      </c>
      <c r="J81" s="109">
        <f t="shared" si="3"/>
        <v>0</v>
      </c>
    </row>
    <row r="82" spans="1:10" ht="45" x14ac:dyDescent="0.25">
      <c r="A82" s="85">
        <v>78</v>
      </c>
      <c r="B82" s="105" t="s">
        <v>529</v>
      </c>
      <c r="C82" s="85" t="s">
        <v>446</v>
      </c>
      <c r="D82" s="85"/>
      <c r="E82" s="85"/>
      <c r="F82" s="106"/>
      <c r="G82" s="107"/>
      <c r="H82" s="108">
        <f t="shared" si="2"/>
        <v>0</v>
      </c>
      <c r="I82" s="85">
        <v>5</v>
      </c>
      <c r="J82" s="109">
        <f t="shared" si="3"/>
        <v>0</v>
      </c>
    </row>
    <row r="83" spans="1:10" ht="45" x14ac:dyDescent="0.25">
      <c r="A83" s="85">
        <v>79</v>
      </c>
      <c r="B83" s="105" t="s">
        <v>530</v>
      </c>
      <c r="C83" s="85" t="s">
        <v>446</v>
      </c>
      <c r="D83" s="85"/>
      <c r="E83" s="85"/>
      <c r="F83" s="106"/>
      <c r="G83" s="107"/>
      <c r="H83" s="108">
        <f t="shared" si="2"/>
        <v>0</v>
      </c>
      <c r="I83" s="85">
        <v>5</v>
      </c>
      <c r="J83" s="109">
        <f t="shared" si="3"/>
        <v>0</v>
      </c>
    </row>
    <row r="84" spans="1:10" x14ac:dyDescent="0.25">
      <c r="A84" s="85">
        <v>80</v>
      </c>
      <c r="B84" s="105" t="s">
        <v>531</v>
      </c>
      <c r="C84" s="85" t="s">
        <v>446</v>
      </c>
      <c r="D84" s="85"/>
      <c r="E84" s="85"/>
      <c r="F84" s="106"/>
      <c r="G84" s="107"/>
      <c r="H84" s="108">
        <f t="shared" si="2"/>
        <v>0</v>
      </c>
      <c r="I84" s="85">
        <v>5</v>
      </c>
      <c r="J84" s="109">
        <f t="shared" si="3"/>
        <v>0</v>
      </c>
    </row>
    <row r="85" spans="1:10" x14ac:dyDescent="0.25">
      <c r="A85" s="85">
        <v>81</v>
      </c>
      <c r="B85" s="105" t="s">
        <v>532</v>
      </c>
      <c r="C85" s="85" t="s">
        <v>446</v>
      </c>
      <c r="D85" s="85"/>
      <c r="E85" s="85"/>
      <c r="F85" s="106"/>
      <c r="G85" s="107"/>
      <c r="H85" s="108">
        <f t="shared" si="2"/>
        <v>0</v>
      </c>
      <c r="I85" s="85">
        <v>30</v>
      </c>
      <c r="J85" s="109">
        <f t="shared" si="3"/>
        <v>0</v>
      </c>
    </row>
    <row r="86" spans="1:10" ht="30" x14ac:dyDescent="0.25">
      <c r="A86" s="85">
        <v>82</v>
      </c>
      <c r="B86" s="105" t="s">
        <v>533</v>
      </c>
      <c r="C86" s="85" t="s">
        <v>446</v>
      </c>
      <c r="D86" s="85"/>
      <c r="E86" s="85"/>
      <c r="F86" s="106"/>
      <c r="G86" s="107"/>
      <c r="H86" s="108">
        <f t="shared" si="2"/>
        <v>0</v>
      </c>
      <c r="I86" s="85">
        <v>50</v>
      </c>
      <c r="J86" s="109">
        <f t="shared" si="3"/>
        <v>0</v>
      </c>
    </row>
    <row r="87" spans="1:10" ht="45" x14ac:dyDescent="0.25">
      <c r="A87" s="85">
        <v>83</v>
      </c>
      <c r="B87" s="105" t="s">
        <v>534</v>
      </c>
      <c r="C87" s="85" t="s">
        <v>446</v>
      </c>
      <c r="D87" s="85"/>
      <c r="E87" s="85"/>
      <c r="F87" s="106"/>
      <c r="G87" s="107"/>
      <c r="H87" s="108">
        <f t="shared" si="2"/>
        <v>0</v>
      </c>
      <c r="I87" s="85">
        <v>1</v>
      </c>
      <c r="J87" s="109">
        <f t="shared" si="3"/>
        <v>0</v>
      </c>
    </row>
    <row r="88" spans="1:10" ht="45" x14ac:dyDescent="0.25">
      <c r="A88" s="85">
        <v>84</v>
      </c>
      <c r="B88" s="105" t="s">
        <v>535</v>
      </c>
      <c r="C88" s="85" t="s">
        <v>446</v>
      </c>
      <c r="D88" s="85"/>
      <c r="E88" s="85"/>
      <c r="F88" s="106"/>
      <c r="G88" s="107"/>
      <c r="H88" s="108">
        <f t="shared" si="2"/>
        <v>0</v>
      </c>
      <c r="I88" s="85">
        <v>1</v>
      </c>
      <c r="J88" s="109">
        <f t="shared" si="3"/>
        <v>0</v>
      </c>
    </row>
    <row r="89" spans="1:10" x14ac:dyDescent="0.25">
      <c r="A89" s="85">
        <v>85</v>
      </c>
      <c r="B89" s="105" t="s">
        <v>536</v>
      </c>
      <c r="C89" s="85" t="s">
        <v>446</v>
      </c>
      <c r="D89" s="85"/>
      <c r="E89" s="85"/>
      <c r="F89" s="106"/>
      <c r="G89" s="107"/>
      <c r="H89" s="108">
        <f t="shared" si="2"/>
        <v>0</v>
      </c>
      <c r="I89" s="85">
        <v>1</v>
      </c>
      <c r="J89" s="109">
        <f t="shared" si="3"/>
        <v>0</v>
      </c>
    </row>
    <row r="90" spans="1:10" x14ac:dyDescent="0.25">
      <c r="A90" s="85">
        <v>86</v>
      </c>
      <c r="B90" s="105" t="s">
        <v>537</v>
      </c>
      <c r="C90" s="85" t="s">
        <v>446</v>
      </c>
      <c r="D90" s="85"/>
      <c r="E90" s="85"/>
      <c r="F90" s="106"/>
      <c r="G90" s="107"/>
      <c r="H90" s="108">
        <f t="shared" si="2"/>
        <v>0</v>
      </c>
      <c r="I90" s="85">
        <v>3</v>
      </c>
      <c r="J90" s="109">
        <f t="shared" si="3"/>
        <v>0</v>
      </c>
    </row>
    <row r="91" spans="1:10" x14ac:dyDescent="0.25">
      <c r="A91" s="85">
        <v>87</v>
      </c>
      <c r="B91" s="105" t="s">
        <v>538</v>
      </c>
      <c r="C91" s="85" t="s">
        <v>446</v>
      </c>
      <c r="D91" s="85"/>
      <c r="E91" s="85"/>
      <c r="F91" s="106"/>
      <c r="G91" s="107"/>
      <c r="H91" s="108">
        <f t="shared" si="2"/>
        <v>0</v>
      </c>
      <c r="I91" s="85">
        <v>5</v>
      </c>
      <c r="J91" s="109">
        <f t="shared" si="3"/>
        <v>0</v>
      </c>
    </row>
    <row r="92" spans="1:10" x14ac:dyDescent="0.25">
      <c r="A92" s="85">
        <v>88</v>
      </c>
      <c r="B92" s="105" t="s">
        <v>539</v>
      </c>
      <c r="C92" s="85" t="s">
        <v>446</v>
      </c>
      <c r="D92" s="85"/>
      <c r="E92" s="85"/>
      <c r="F92" s="106"/>
      <c r="G92" s="107"/>
      <c r="H92" s="108">
        <f t="shared" si="2"/>
        <v>0</v>
      </c>
      <c r="I92" s="85">
        <v>5</v>
      </c>
      <c r="J92" s="109">
        <f t="shared" si="3"/>
        <v>0</v>
      </c>
    </row>
    <row r="93" spans="1:10" x14ac:dyDescent="0.25">
      <c r="A93" s="85">
        <v>89</v>
      </c>
      <c r="B93" s="105" t="s">
        <v>540</v>
      </c>
      <c r="C93" s="85" t="s">
        <v>446</v>
      </c>
      <c r="D93" s="85"/>
      <c r="E93" s="85"/>
      <c r="F93" s="106"/>
      <c r="G93" s="107"/>
      <c r="H93" s="108">
        <f t="shared" si="2"/>
        <v>0</v>
      </c>
      <c r="I93" s="85">
        <v>5</v>
      </c>
      <c r="J93" s="109">
        <f t="shared" si="3"/>
        <v>0</v>
      </c>
    </row>
    <row r="94" spans="1:10" x14ac:dyDescent="0.25">
      <c r="A94" s="85">
        <v>90</v>
      </c>
      <c r="B94" s="105" t="s">
        <v>541</v>
      </c>
      <c r="C94" s="85" t="s">
        <v>446</v>
      </c>
      <c r="D94" s="85"/>
      <c r="E94" s="85"/>
      <c r="F94" s="106"/>
      <c r="G94" s="107"/>
      <c r="H94" s="108">
        <f t="shared" si="2"/>
        <v>0</v>
      </c>
      <c r="I94" s="85">
        <v>5</v>
      </c>
      <c r="J94" s="109">
        <f t="shared" si="3"/>
        <v>0</v>
      </c>
    </row>
    <row r="95" spans="1:10" x14ac:dyDescent="0.25">
      <c r="A95" s="85">
        <v>91</v>
      </c>
      <c r="B95" s="105" t="s">
        <v>542</v>
      </c>
      <c r="C95" s="85" t="s">
        <v>446</v>
      </c>
      <c r="D95" s="85"/>
      <c r="E95" s="85"/>
      <c r="F95" s="106"/>
      <c r="G95" s="107"/>
      <c r="H95" s="108">
        <f t="shared" si="2"/>
        <v>0</v>
      </c>
      <c r="I95" s="85">
        <v>2</v>
      </c>
      <c r="J95" s="109">
        <f t="shared" si="3"/>
        <v>0</v>
      </c>
    </row>
    <row r="96" spans="1:10" ht="30" x14ac:dyDescent="0.25">
      <c r="A96" s="85">
        <v>92</v>
      </c>
      <c r="B96" s="105" t="s">
        <v>543</v>
      </c>
      <c r="C96" s="85" t="s">
        <v>446</v>
      </c>
      <c r="D96" s="85"/>
      <c r="E96" s="85"/>
      <c r="F96" s="106"/>
      <c r="G96" s="107"/>
      <c r="H96" s="108">
        <f t="shared" si="2"/>
        <v>0</v>
      </c>
      <c r="I96" s="85">
        <v>1</v>
      </c>
      <c r="J96" s="109">
        <f t="shared" si="3"/>
        <v>0</v>
      </c>
    </row>
    <row r="97" spans="1:10" ht="30" x14ac:dyDescent="0.25">
      <c r="A97" s="85">
        <v>93</v>
      </c>
      <c r="B97" s="105" t="s">
        <v>544</v>
      </c>
      <c r="C97" s="85" t="s">
        <v>446</v>
      </c>
      <c r="D97" s="85"/>
      <c r="E97" s="85"/>
      <c r="F97" s="106"/>
      <c r="G97" s="107"/>
      <c r="H97" s="108">
        <f t="shared" si="2"/>
        <v>0</v>
      </c>
      <c r="I97" s="85">
        <v>1</v>
      </c>
      <c r="J97" s="109">
        <f t="shared" si="3"/>
        <v>0</v>
      </c>
    </row>
    <row r="98" spans="1:10" ht="30" x14ac:dyDescent="0.25">
      <c r="A98" s="85">
        <v>94</v>
      </c>
      <c r="B98" s="105" t="s">
        <v>545</v>
      </c>
      <c r="C98" s="85" t="s">
        <v>446</v>
      </c>
      <c r="D98" s="85"/>
      <c r="E98" s="85"/>
      <c r="F98" s="106"/>
      <c r="G98" s="107"/>
      <c r="H98" s="108">
        <f t="shared" si="2"/>
        <v>0</v>
      </c>
      <c r="I98" s="85">
        <v>2</v>
      </c>
      <c r="J98" s="109">
        <f t="shared" si="3"/>
        <v>0</v>
      </c>
    </row>
    <row r="99" spans="1:10" ht="30" x14ac:dyDescent="0.25">
      <c r="A99" s="85">
        <v>95</v>
      </c>
      <c r="B99" s="105" t="s">
        <v>546</v>
      </c>
      <c r="C99" s="85" t="s">
        <v>446</v>
      </c>
      <c r="D99" s="85"/>
      <c r="E99" s="85"/>
      <c r="F99" s="106"/>
      <c r="G99" s="107"/>
      <c r="H99" s="108">
        <f t="shared" si="2"/>
        <v>0</v>
      </c>
      <c r="I99" s="85">
        <v>1</v>
      </c>
      <c r="J99" s="109">
        <f t="shared" si="3"/>
        <v>0</v>
      </c>
    </row>
    <row r="100" spans="1:10" ht="30" x14ac:dyDescent="0.25">
      <c r="A100" s="85">
        <v>96</v>
      </c>
      <c r="B100" s="105" t="s">
        <v>547</v>
      </c>
      <c r="C100" s="85" t="s">
        <v>446</v>
      </c>
      <c r="D100" s="85"/>
      <c r="E100" s="85"/>
      <c r="F100" s="106"/>
      <c r="G100" s="107"/>
      <c r="H100" s="108">
        <f t="shared" si="2"/>
        <v>0</v>
      </c>
      <c r="I100" s="85">
        <v>1</v>
      </c>
      <c r="J100" s="109">
        <f t="shared" si="3"/>
        <v>0</v>
      </c>
    </row>
    <row r="101" spans="1:10" ht="30" x14ac:dyDescent="0.25">
      <c r="A101" s="85">
        <v>97</v>
      </c>
      <c r="B101" s="105" t="s">
        <v>548</v>
      </c>
      <c r="C101" s="85" t="s">
        <v>446</v>
      </c>
      <c r="D101" s="85"/>
      <c r="E101" s="85"/>
      <c r="F101" s="106"/>
      <c r="G101" s="107"/>
      <c r="H101" s="108">
        <f t="shared" si="2"/>
        <v>0</v>
      </c>
      <c r="I101" s="85">
        <v>1</v>
      </c>
      <c r="J101" s="109">
        <f t="shared" si="3"/>
        <v>0</v>
      </c>
    </row>
    <row r="102" spans="1:10" x14ac:dyDescent="0.25">
      <c r="A102" s="85">
        <v>98</v>
      </c>
      <c r="B102" s="105" t="s">
        <v>549</v>
      </c>
      <c r="C102" s="85" t="s">
        <v>446</v>
      </c>
      <c r="D102" s="85"/>
      <c r="E102" s="85"/>
      <c r="F102" s="106"/>
      <c r="G102" s="107"/>
      <c r="H102" s="108">
        <f t="shared" si="2"/>
        <v>0</v>
      </c>
      <c r="I102" s="85">
        <v>1</v>
      </c>
      <c r="J102" s="109">
        <f t="shared" si="3"/>
        <v>0</v>
      </c>
    </row>
    <row r="103" spans="1:10" x14ac:dyDescent="0.25">
      <c r="A103" s="85">
        <v>99</v>
      </c>
      <c r="B103" s="105" t="s">
        <v>550</v>
      </c>
      <c r="C103" s="85" t="s">
        <v>446</v>
      </c>
      <c r="D103" s="85"/>
      <c r="E103" s="85"/>
      <c r="F103" s="106"/>
      <c r="G103" s="107"/>
      <c r="H103" s="108">
        <f t="shared" si="2"/>
        <v>0</v>
      </c>
      <c r="I103" s="85">
        <v>2</v>
      </c>
      <c r="J103" s="109">
        <f t="shared" si="3"/>
        <v>0</v>
      </c>
    </row>
    <row r="104" spans="1:10" ht="45" x14ac:dyDescent="0.25">
      <c r="A104" s="85">
        <v>100</v>
      </c>
      <c r="B104" s="105" t="s">
        <v>551</v>
      </c>
      <c r="C104" s="85" t="s">
        <v>446</v>
      </c>
      <c r="D104" s="85"/>
      <c r="E104" s="85"/>
      <c r="F104" s="106"/>
      <c r="G104" s="107"/>
      <c r="H104" s="108">
        <f t="shared" si="2"/>
        <v>0</v>
      </c>
      <c r="I104" s="85">
        <v>1</v>
      </c>
      <c r="J104" s="109">
        <f t="shared" si="3"/>
        <v>0</v>
      </c>
    </row>
    <row r="105" spans="1:10" ht="45" x14ac:dyDescent="0.25">
      <c r="A105" s="85">
        <v>101</v>
      </c>
      <c r="B105" s="105" t="s">
        <v>552</v>
      </c>
      <c r="C105" s="85" t="s">
        <v>446</v>
      </c>
      <c r="D105" s="85"/>
      <c r="E105" s="85"/>
      <c r="F105" s="106"/>
      <c r="G105" s="107"/>
      <c r="H105" s="108">
        <f t="shared" si="2"/>
        <v>0</v>
      </c>
      <c r="I105" s="85">
        <v>1</v>
      </c>
      <c r="J105" s="109">
        <f t="shared" si="3"/>
        <v>0</v>
      </c>
    </row>
    <row r="106" spans="1:10" ht="30" x14ac:dyDescent="0.25">
      <c r="A106" s="85">
        <v>102</v>
      </c>
      <c r="B106" s="105" t="s">
        <v>553</v>
      </c>
      <c r="C106" s="85" t="s">
        <v>446</v>
      </c>
      <c r="D106" s="85"/>
      <c r="E106" s="85"/>
      <c r="F106" s="106"/>
      <c r="G106" s="107"/>
      <c r="H106" s="108">
        <f t="shared" si="2"/>
        <v>0</v>
      </c>
      <c r="I106" s="85">
        <v>3</v>
      </c>
      <c r="J106" s="109">
        <f t="shared" si="3"/>
        <v>0</v>
      </c>
    </row>
    <row r="107" spans="1:10" ht="30" x14ac:dyDescent="0.25">
      <c r="A107" s="85">
        <v>103</v>
      </c>
      <c r="B107" s="105" t="s">
        <v>554</v>
      </c>
      <c r="C107" s="85" t="s">
        <v>452</v>
      </c>
      <c r="D107" s="85"/>
      <c r="E107" s="85"/>
      <c r="F107" s="106"/>
      <c r="G107" s="107"/>
      <c r="H107" s="108">
        <f t="shared" si="2"/>
        <v>0</v>
      </c>
      <c r="I107" s="85">
        <v>1</v>
      </c>
      <c r="J107" s="109">
        <f t="shared" si="3"/>
        <v>0</v>
      </c>
    </row>
    <row r="108" spans="1:10" ht="30" x14ac:dyDescent="0.25">
      <c r="A108" s="85">
        <v>104</v>
      </c>
      <c r="B108" s="105" t="s">
        <v>555</v>
      </c>
      <c r="C108" s="85" t="s">
        <v>452</v>
      </c>
      <c r="D108" s="85"/>
      <c r="E108" s="85"/>
      <c r="F108" s="106"/>
      <c r="G108" s="107"/>
      <c r="H108" s="108">
        <f t="shared" si="2"/>
        <v>0</v>
      </c>
      <c r="I108" s="85">
        <v>1</v>
      </c>
      <c r="J108" s="109">
        <f t="shared" si="3"/>
        <v>0</v>
      </c>
    </row>
    <row r="109" spans="1:10" ht="30" x14ac:dyDescent="0.25">
      <c r="A109" s="85">
        <v>105</v>
      </c>
      <c r="B109" s="105" t="s">
        <v>556</v>
      </c>
      <c r="C109" s="85" t="s">
        <v>452</v>
      </c>
      <c r="D109" s="85"/>
      <c r="E109" s="85"/>
      <c r="F109" s="106"/>
      <c r="G109" s="107"/>
      <c r="H109" s="108">
        <f t="shared" si="2"/>
        <v>0</v>
      </c>
      <c r="I109" s="85">
        <v>1</v>
      </c>
      <c r="J109" s="109">
        <f t="shared" si="3"/>
        <v>0</v>
      </c>
    </row>
    <row r="110" spans="1:10" ht="45" x14ac:dyDescent="0.25">
      <c r="A110" s="85">
        <v>106</v>
      </c>
      <c r="B110" s="105" t="s">
        <v>557</v>
      </c>
      <c r="C110" s="85" t="s">
        <v>483</v>
      </c>
      <c r="D110" s="85"/>
      <c r="E110" s="85"/>
      <c r="F110" s="106"/>
      <c r="G110" s="107"/>
      <c r="H110" s="108">
        <f t="shared" si="2"/>
        <v>0</v>
      </c>
      <c r="I110" s="85">
        <v>15</v>
      </c>
      <c r="J110" s="109">
        <f t="shared" si="3"/>
        <v>0</v>
      </c>
    </row>
    <row r="111" spans="1:10" ht="45" x14ac:dyDescent="0.25">
      <c r="A111" s="85">
        <v>107</v>
      </c>
      <c r="B111" s="105" t="s">
        <v>558</v>
      </c>
      <c r="C111" s="85" t="s">
        <v>483</v>
      </c>
      <c r="D111" s="85"/>
      <c r="E111" s="85"/>
      <c r="F111" s="106"/>
      <c r="G111" s="107"/>
      <c r="H111" s="108">
        <f t="shared" si="2"/>
        <v>0</v>
      </c>
      <c r="I111" s="85">
        <v>9</v>
      </c>
      <c r="J111" s="109">
        <f t="shared" si="3"/>
        <v>0</v>
      </c>
    </row>
    <row r="112" spans="1:10" ht="45" x14ac:dyDescent="0.25">
      <c r="A112" s="85">
        <v>108</v>
      </c>
      <c r="B112" s="105" t="s">
        <v>559</v>
      </c>
      <c r="C112" s="85" t="s">
        <v>483</v>
      </c>
      <c r="D112" s="85"/>
      <c r="E112" s="85"/>
      <c r="F112" s="106"/>
      <c r="G112" s="107"/>
      <c r="H112" s="108">
        <f t="shared" si="2"/>
        <v>0</v>
      </c>
      <c r="I112" s="85">
        <v>9</v>
      </c>
      <c r="J112" s="109">
        <f t="shared" si="3"/>
        <v>0</v>
      </c>
    </row>
    <row r="113" spans="1:10" ht="45" x14ac:dyDescent="0.25">
      <c r="A113" s="85">
        <v>109</v>
      </c>
      <c r="B113" s="105" t="s">
        <v>560</v>
      </c>
      <c r="C113" s="85" t="s">
        <v>483</v>
      </c>
      <c r="D113" s="85"/>
      <c r="E113" s="85"/>
      <c r="F113" s="106"/>
      <c r="G113" s="107"/>
      <c r="H113" s="108">
        <f t="shared" si="2"/>
        <v>0</v>
      </c>
      <c r="I113" s="85">
        <v>15</v>
      </c>
      <c r="J113" s="109">
        <f t="shared" si="3"/>
        <v>0</v>
      </c>
    </row>
    <row r="114" spans="1:10" ht="45" x14ac:dyDescent="0.25">
      <c r="A114" s="85">
        <v>110</v>
      </c>
      <c r="B114" s="105" t="s">
        <v>561</v>
      </c>
      <c r="C114" s="85" t="s">
        <v>483</v>
      </c>
      <c r="D114" s="85"/>
      <c r="E114" s="85"/>
      <c r="F114" s="106"/>
      <c r="G114" s="107"/>
      <c r="H114" s="108">
        <f t="shared" si="2"/>
        <v>0</v>
      </c>
      <c r="I114" s="85">
        <v>3</v>
      </c>
      <c r="J114" s="109">
        <f t="shared" si="3"/>
        <v>0</v>
      </c>
    </row>
    <row r="115" spans="1:10" ht="45" x14ac:dyDescent="0.25">
      <c r="A115" s="85">
        <v>111</v>
      </c>
      <c r="B115" s="105" t="s">
        <v>562</v>
      </c>
      <c r="C115" s="85" t="s">
        <v>483</v>
      </c>
      <c r="D115" s="85"/>
      <c r="E115" s="85"/>
      <c r="F115" s="106"/>
      <c r="G115" s="107"/>
      <c r="H115" s="108">
        <f t="shared" si="2"/>
        <v>0</v>
      </c>
      <c r="I115" s="85">
        <v>3</v>
      </c>
      <c r="J115" s="109">
        <f t="shared" si="3"/>
        <v>0</v>
      </c>
    </row>
    <row r="116" spans="1:10" ht="45" x14ac:dyDescent="0.25">
      <c r="A116" s="85">
        <v>112</v>
      </c>
      <c r="B116" s="105" t="s">
        <v>563</v>
      </c>
      <c r="C116" s="85" t="s">
        <v>483</v>
      </c>
      <c r="D116" s="85"/>
      <c r="E116" s="85"/>
      <c r="F116" s="106"/>
      <c r="G116" s="107"/>
      <c r="H116" s="108">
        <f t="shared" si="2"/>
        <v>0</v>
      </c>
      <c r="I116" s="85">
        <v>3</v>
      </c>
      <c r="J116" s="109">
        <f t="shared" si="3"/>
        <v>0</v>
      </c>
    </row>
    <row r="117" spans="1:10" ht="45" x14ac:dyDescent="0.25">
      <c r="A117" s="85">
        <v>113</v>
      </c>
      <c r="B117" s="105" t="s">
        <v>564</v>
      </c>
      <c r="C117" s="85" t="s">
        <v>483</v>
      </c>
      <c r="D117" s="85"/>
      <c r="E117" s="85"/>
      <c r="F117" s="106"/>
      <c r="G117" s="107"/>
      <c r="H117" s="108">
        <f t="shared" si="2"/>
        <v>0</v>
      </c>
      <c r="I117" s="85">
        <v>3</v>
      </c>
      <c r="J117" s="109">
        <f t="shared" si="3"/>
        <v>0</v>
      </c>
    </row>
    <row r="118" spans="1:10" ht="30" x14ac:dyDescent="0.25">
      <c r="A118" s="85">
        <v>114</v>
      </c>
      <c r="B118" s="105" t="s">
        <v>565</v>
      </c>
      <c r="C118" s="85" t="s">
        <v>483</v>
      </c>
      <c r="D118" s="85"/>
      <c r="E118" s="85"/>
      <c r="F118" s="106"/>
      <c r="G118" s="107"/>
      <c r="H118" s="108">
        <f t="shared" si="2"/>
        <v>0</v>
      </c>
      <c r="I118" s="85">
        <v>50</v>
      </c>
      <c r="J118" s="109">
        <f t="shared" si="3"/>
        <v>0</v>
      </c>
    </row>
    <row r="119" spans="1:10" ht="45" x14ac:dyDescent="0.25">
      <c r="A119" s="85">
        <v>115</v>
      </c>
      <c r="B119" s="105" t="s">
        <v>566</v>
      </c>
      <c r="C119" s="85" t="s">
        <v>483</v>
      </c>
      <c r="D119" s="85"/>
      <c r="E119" s="85"/>
      <c r="F119" s="106"/>
      <c r="G119" s="107"/>
      <c r="H119" s="108">
        <f t="shared" si="2"/>
        <v>0</v>
      </c>
      <c r="I119" s="85">
        <v>50</v>
      </c>
      <c r="J119" s="109">
        <f t="shared" si="3"/>
        <v>0</v>
      </c>
    </row>
    <row r="120" spans="1:10" x14ac:dyDescent="0.25">
      <c r="A120" s="85">
        <v>116</v>
      </c>
      <c r="B120" s="105" t="s">
        <v>567</v>
      </c>
      <c r="C120" s="85" t="s">
        <v>452</v>
      </c>
      <c r="D120" s="85"/>
      <c r="E120" s="85"/>
      <c r="F120" s="106"/>
      <c r="G120" s="107"/>
      <c r="H120" s="108">
        <f t="shared" si="2"/>
        <v>0</v>
      </c>
      <c r="I120" s="85">
        <v>10</v>
      </c>
      <c r="J120" s="109">
        <f t="shared" si="3"/>
        <v>0</v>
      </c>
    </row>
    <row r="121" spans="1:10" ht="45" x14ac:dyDescent="0.25">
      <c r="A121" s="85">
        <v>117</v>
      </c>
      <c r="B121" s="105" t="s">
        <v>568</v>
      </c>
      <c r="C121" s="85" t="s">
        <v>446</v>
      </c>
      <c r="D121" s="85"/>
      <c r="E121" s="85"/>
      <c r="F121" s="106"/>
      <c r="G121" s="107"/>
      <c r="H121" s="108">
        <f t="shared" si="2"/>
        <v>0</v>
      </c>
      <c r="I121" s="85">
        <v>10</v>
      </c>
      <c r="J121" s="109">
        <f t="shared" si="3"/>
        <v>0</v>
      </c>
    </row>
    <row r="122" spans="1:10" ht="45" x14ac:dyDescent="0.25">
      <c r="A122" s="85">
        <v>118</v>
      </c>
      <c r="B122" s="105" t="s">
        <v>569</v>
      </c>
      <c r="C122" s="85" t="s">
        <v>446</v>
      </c>
      <c r="D122" s="85"/>
      <c r="E122" s="85"/>
      <c r="F122" s="106"/>
      <c r="G122" s="107"/>
      <c r="H122" s="108">
        <f t="shared" si="2"/>
        <v>0</v>
      </c>
      <c r="I122" s="85">
        <v>10</v>
      </c>
      <c r="J122" s="109">
        <f t="shared" si="3"/>
        <v>0</v>
      </c>
    </row>
    <row r="123" spans="1:10" ht="45" x14ac:dyDescent="0.25">
      <c r="A123" s="85">
        <v>119</v>
      </c>
      <c r="B123" s="105" t="s">
        <v>570</v>
      </c>
      <c r="C123" s="85" t="s">
        <v>446</v>
      </c>
      <c r="D123" s="85"/>
      <c r="E123" s="85"/>
      <c r="F123" s="106"/>
      <c r="G123" s="107"/>
      <c r="H123" s="108">
        <f t="shared" si="2"/>
        <v>0</v>
      </c>
      <c r="I123" s="85">
        <v>10</v>
      </c>
      <c r="J123" s="109">
        <f t="shared" si="3"/>
        <v>0</v>
      </c>
    </row>
    <row r="124" spans="1:10" ht="45" x14ac:dyDescent="0.25">
      <c r="A124" s="85">
        <v>120</v>
      </c>
      <c r="B124" s="105" t="s">
        <v>571</v>
      </c>
      <c r="C124" s="85" t="s">
        <v>446</v>
      </c>
      <c r="D124" s="85"/>
      <c r="E124" s="85"/>
      <c r="F124" s="106"/>
      <c r="G124" s="107"/>
      <c r="H124" s="108">
        <f t="shared" si="2"/>
        <v>0</v>
      </c>
      <c r="I124" s="85">
        <v>10</v>
      </c>
      <c r="J124" s="109">
        <f t="shared" si="3"/>
        <v>0</v>
      </c>
    </row>
    <row r="125" spans="1:10" ht="45" x14ac:dyDescent="0.25">
      <c r="A125" s="85">
        <v>121</v>
      </c>
      <c r="B125" s="105" t="s">
        <v>572</v>
      </c>
      <c r="C125" s="85" t="s">
        <v>446</v>
      </c>
      <c r="D125" s="85"/>
      <c r="E125" s="85"/>
      <c r="F125" s="106"/>
      <c r="G125" s="107"/>
      <c r="H125" s="108">
        <f t="shared" si="2"/>
        <v>0</v>
      </c>
      <c r="I125" s="85">
        <v>10</v>
      </c>
      <c r="J125" s="109">
        <f t="shared" si="3"/>
        <v>0</v>
      </c>
    </row>
    <row r="126" spans="1:10" ht="30" x14ac:dyDescent="0.25">
      <c r="A126" s="85">
        <v>122</v>
      </c>
      <c r="B126" s="105" t="s">
        <v>573</v>
      </c>
      <c r="C126" s="85" t="s">
        <v>446</v>
      </c>
      <c r="D126" s="85"/>
      <c r="E126" s="85"/>
      <c r="F126" s="106"/>
      <c r="G126" s="107"/>
      <c r="H126" s="108">
        <f t="shared" si="2"/>
        <v>0</v>
      </c>
      <c r="I126" s="85">
        <v>10</v>
      </c>
      <c r="J126" s="109">
        <f t="shared" si="3"/>
        <v>0</v>
      </c>
    </row>
    <row r="127" spans="1:10" ht="75" x14ac:dyDescent="0.25">
      <c r="A127" s="85">
        <v>123</v>
      </c>
      <c r="B127" s="105" t="s">
        <v>574</v>
      </c>
      <c r="C127" s="85" t="s">
        <v>446</v>
      </c>
      <c r="D127" s="85"/>
      <c r="E127" s="85"/>
      <c r="F127" s="106"/>
      <c r="G127" s="107"/>
      <c r="H127" s="108">
        <f t="shared" si="2"/>
        <v>0</v>
      </c>
      <c r="I127" s="85">
        <v>1</v>
      </c>
      <c r="J127" s="109">
        <f t="shared" si="3"/>
        <v>0</v>
      </c>
    </row>
    <row r="128" spans="1:10" x14ac:dyDescent="0.25">
      <c r="A128" s="85">
        <v>124</v>
      </c>
      <c r="B128" s="105" t="s">
        <v>575</v>
      </c>
      <c r="C128" s="85" t="s">
        <v>483</v>
      </c>
      <c r="D128" s="85"/>
      <c r="E128" s="85"/>
      <c r="F128" s="106"/>
      <c r="G128" s="107"/>
      <c r="H128" s="108">
        <f t="shared" si="2"/>
        <v>0</v>
      </c>
      <c r="I128" s="85">
        <v>10</v>
      </c>
      <c r="J128" s="109">
        <f t="shared" si="3"/>
        <v>0</v>
      </c>
    </row>
    <row r="129" spans="1:10" x14ac:dyDescent="0.25">
      <c r="A129" s="85">
        <v>125</v>
      </c>
      <c r="B129" s="105" t="s">
        <v>576</v>
      </c>
      <c r="C129" s="85" t="s">
        <v>446</v>
      </c>
      <c r="D129" s="85"/>
      <c r="E129" s="85"/>
      <c r="F129" s="106"/>
      <c r="G129" s="107"/>
      <c r="H129" s="108">
        <f t="shared" si="2"/>
        <v>0</v>
      </c>
      <c r="I129" s="85">
        <v>2</v>
      </c>
      <c r="J129" s="109">
        <f t="shared" si="3"/>
        <v>0</v>
      </c>
    </row>
    <row r="130" spans="1:10" ht="45" x14ac:dyDescent="0.25">
      <c r="A130" s="85">
        <v>126</v>
      </c>
      <c r="B130" s="105" t="s">
        <v>577</v>
      </c>
      <c r="C130" s="85" t="s">
        <v>483</v>
      </c>
      <c r="D130" s="85"/>
      <c r="E130" s="85"/>
      <c r="F130" s="106"/>
      <c r="G130" s="107"/>
      <c r="H130" s="108">
        <f t="shared" si="2"/>
        <v>0</v>
      </c>
      <c r="I130" s="85"/>
      <c r="J130" s="109">
        <f t="shared" si="3"/>
        <v>0</v>
      </c>
    </row>
    <row r="131" spans="1:10" x14ac:dyDescent="0.25">
      <c r="A131" s="85">
        <v>127</v>
      </c>
      <c r="B131" s="105" t="s">
        <v>578</v>
      </c>
      <c r="C131" s="85" t="s">
        <v>579</v>
      </c>
      <c r="D131" s="85"/>
      <c r="E131" s="85"/>
      <c r="F131" s="106"/>
      <c r="G131" s="107"/>
      <c r="H131" s="108">
        <f t="shared" si="2"/>
        <v>0</v>
      </c>
      <c r="I131" s="85">
        <v>1</v>
      </c>
      <c r="J131" s="109">
        <f t="shared" si="3"/>
        <v>0</v>
      </c>
    </row>
    <row r="132" spans="1:10" x14ac:dyDescent="0.25">
      <c r="A132" s="85">
        <v>128</v>
      </c>
      <c r="B132" s="105" t="s">
        <v>580</v>
      </c>
      <c r="C132" s="85" t="s">
        <v>446</v>
      </c>
      <c r="D132" s="85"/>
      <c r="E132" s="85"/>
      <c r="F132" s="106"/>
      <c r="G132" s="107"/>
      <c r="H132" s="108">
        <f t="shared" si="2"/>
        <v>0</v>
      </c>
      <c r="I132" s="85">
        <v>5</v>
      </c>
      <c r="J132" s="109">
        <f t="shared" si="3"/>
        <v>0</v>
      </c>
    </row>
    <row r="133" spans="1:10" ht="45" x14ac:dyDescent="0.25">
      <c r="A133" s="85">
        <v>129</v>
      </c>
      <c r="B133" s="105" t="s">
        <v>581</v>
      </c>
      <c r="C133" s="85" t="s">
        <v>582</v>
      </c>
      <c r="D133" s="85"/>
      <c r="E133" s="85"/>
      <c r="F133" s="106"/>
      <c r="G133" s="107"/>
      <c r="H133" s="108">
        <f t="shared" si="2"/>
        <v>0</v>
      </c>
      <c r="I133" s="85">
        <v>1</v>
      </c>
      <c r="J133" s="109">
        <f t="shared" si="3"/>
        <v>0</v>
      </c>
    </row>
    <row r="134" spans="1:10" ht="30" x14ac:dyDescent="0.25">
      <c r="A134" s="85">
        <v>130</v>
      </c>
      <c r="B134" s="105" t="s">
        <v>583</v>
      </c>
      <c r="C134" s="85" t="s">
        <v>584</v>
      </c>
      <c r="D134" s="85"/>
      <c r="E134" s="85"/>
      <c r="F134" s="106"/>
      <c r="G134" s="107"/>
      <c r="H134" s="108">
        <f t="shared" si="2"/>
        <v>0</v>
      </c>
      <c r="I134" s="85">
        <v>1</v>
      </c>
      <c r="J134" s="109">
        <f t="shared" si="3"/>
        <v>0</v>
      </c>
    </row>
    <row r="135" spans="1:10" x14ac:dyDescent="0.25">
      <c r="A135" s="85">
        <v>131</v>
      </c>
      <c r="B135" s="105" t="s">
        <v>585</v>
      </c>
      <c r="C135" s="85" t="s">
        <v>446</v>
      </c>
      <c r="D135" s="85"/>
      <c r="E135" s="85"/>
      <c r="F135" s="106"/>
      <c r="G135" s="107"/>
      <c r="H135" s="108">
        <f t="shared" si="2"/>
        <v>0</v>
      </c>
      <c r="I135" s="85">
        <v>2</v>
      </c>
      <c r="J135" s="109">
        <f t="shared" si="3"/>
        <v>0</v>
      </c>
    </row>
    <row r="136" spans="1:10" ht="45" x14ac:dyDescent="0.25">
      <c r="A136" s="85">
        <v>132</v>
      </c>
      <c r="B136" s="105" t="s">
        <v>586</v>
      </c>
      <c r="C136" s="85" t="s">
        <v>587</v>
      </c>
      <c r="D136" s="85"/>
      <c r="E136" s="85"/>
      <c r="F136" s="106"/>
      <c r="G136" s="107"/>
      <c r="H136" s="108">
        <f t="shared" ref="H136:H200" si="4">G136+F136</f>
        <v>0</v>
      </c>
      <c r="I136" s="85">
        <v>1</v>
      </c>
      <c r="J136" s="109">
        <f t="shared" ref="J136:J200" si="5">I136*H136</f>
        <v>0</v>
      </c>
    </row>
    <row r="137" spans="1:10" x14ac:dyDescent="0.25">
      <c r="A137" s="85">
        <v>133</v>
      </c>
      <c r="B137" s="105" t="s">
        <v>588</v>
      </c>
      <c r="C137" s="85" t="s">
        <v>587</v>
      </c>
      <c r="D137" s="85"/>
      <c r="E137" s="85"/>
      <c r="F137" s="106"/>
      <c r="G137" s="107"/>
      <c r="H137" s="108">
        <f t="shared" si="4"/>
        <v>0</v>
      </c>
      <c r="I137" s="85">
        <v>1</v>
      </c>
      <c r="J137" s="109">
        <f t="shared" si="5"/>
        <v>0</v>
      </c>
    </row>
    <row r="138" spans="1:10" x14ac:dyDescent="0.25">
      <c r="A138" s="85">
        <v>134</v>
      </c>
      <c r="B138" s="105" t="s">
        <v>589</v>
      </c>
      <c r="C138" s="85" t="s">
        <v>587</v>
      </c>
      <c r="D138" s="85"/>
      <c r="E138" s="85"/>
      <c r="F138" s="106"/>
      <c r="G138" s="107"/>
      <c r="H138" s="108">
        <f t="shared" si="4"/>
        <v>0</v>
      </c>
      <c r="I138" s="85">
        <v>1</v>
      </c>
      <c r="J138" s="109">
        <f t="shared" si="5"/>
        <v>0</v>
      </c>
    </row>
    <row r="139" spans="1:10" x14ac:dyDescent="0.25">
      <c r="A139" s="85">
        <v>135</v>
      </c>
      <c r="B139" s="105" t="s">
        <v>590</v>
      </c>
      <c r="C139" s="85" t="s">
        <v>587</v>
      </c>
      <c r="D139" s="85"/>
      <c r="E139" s="85"/>
      <c r="F139" s="106"/>
      <c r="G139" s="107"/>
      <c r="H139" s="108">
        <f t="shared" si="4"/>
        <v>0</v>
      </c>
      <c r="I139" s="85">
        <v>1</v>
      </c>
      <c r="J139" s="109">
        <f t="shared" si="5"/>
        <v>0</v>
      </c>
    </row>
    <row r="140" spans="1:10" x14ac:dyDescent="0.25">
      <c r="A140" s="85">
        <v>136</v>
      </c>
      <c r="B140" s="105" t="s">
        <v>591</v>
      </c>
      <c r="C140" s="85" t="s">
        <v>587</v>
      </c>
      <c r="D140" s="85"/>
      <c r="E140" s="85"/>
      <c r="F140" s="106"/>
      <c r="G140" s="107"/>
      <c r="H140" s="108">
        <f t="shared" si="4"/>
        <v>0</v>
      </c>
      <c r="I140" s="85">
        <v>1</v>
      </c>
      <c r="J140" s="109">
        <f t="shared" si="5"/>
        <v>0</v>
      </c>
    </row>
    <row r="141" spans="1:10" x14ac:dyDescent="0.25">
      <c r="A141" s="85">
        <v>137</v>
      </c>
      <c r="B141" s="105" t="s">
        <v>592</v>
      </c>
      <c r="C141" s="85" t="s">
        <v>587</v>
      </c>
      <c r="D141" s="85"/>
      <c r="E141" s="85"/>
      <c r="F141" s="106"/>
      <c r="G141" s="107"/>
      <c r="H141" s="108">
        <f t="shared" si="4"/>
        <v>0</v>
      </c>
      <c r="I141" s="85">
        <v>1</v>
      </c>
      <c r="J141" s="109">
        <f t="shared" si="5"/>
        <v>0</v>
      </c>
    </row>
    <row r="142" spans="1:10" x14ac:dyDescent="0.25">
      <c r="A142" s="85">
        <v>138</v>
      </c>
      <c r="B142" s="105" t="s">
        <v>593</v>
      </c>
      <c r="C142" s="85" t="s">
        <v>587</v>
      </c>
      <c r="D142" s="85"/>
      <c r="E142" s="85"/>
      <c r="F142" s="106"/>
      <c r="G142" s="107"/>
      <c r="H142" s="108">
        <f t="shared" si="4"/>
        <v>0</v>
      </c>
      <c r="I142" s="85">
        <v>1</v>
      </c>
      <c r="J142" s="109">
        <f t="shared" si="5"/>
        <v>0</v>
      </c>
    </row>
    <row r="143" spans="1:10" x14ac:dyDescent="0.25">
      <c r="A143" s="85">
        <v>139</v>
      </c>
      <c r="B143" s="105" t="s">
        <v>594</v>
      </c>
      <c r="C143" s="85" t="s">
        <v>483</v>
      </c>
      <c r="D143" s="85"/>
      <c r="E143" s="85"/>
      <c r="F143" s="106"/>
      <c r="G143" s="107"/>
      <c r="H143" s="108">
        <f t="shared" si="4"/>
        <v>0</v>
      </c>
      <c r="I143" s="85">
        <v>10</v>
      </c>
      <c r="J143" s="109">
        <f t="shared" si="5"/>
        <v>0</v>
      </c>
    </row>
    <row r="144" spans="1:10" ht="45" x14ac:dyDescent="0.25">
      <c r="A144" s="85">
        <v>140</v>
      </c>
      <c r="B144" s="105" t="s">
        <v>595</v>
      </c>
      <c r="C144" s="85" t="s">
        <v>584</v>
      </c>
      <c r="D144" s="85"/>
      <c r="E144" s="85"/>
      <c r="F144" s="106"/>
      <c r="G144" s="107"/>
      <c r="H144" s="108">
        <f t="shared" si="4"/>
        <v>0</v>
      </c>
      <c r="I144" s="85">
        <v>1</v>
      </c>
      <c r="J144" s="109">
        <f t="shared" si="5"/>
        <v>0</v>
      </c>
    </row>
    <row r="145" spans="1:10" ht="30" x14ac:dyDescent="0.25">
      <c r="A145" s="85">
        <v>141</v>
      </c>
      <c r="B145" s="105" t="s">
        <v>596</v>
      </c>
      <c r="C145" s="85" t="s">
        <v>446</v>
      </c>
      <c r="D145" s="85"/>
      <c r="E145" s="85"/>
      <c r="F145" s="106"/>
      <c r="G145" s="107"/>
      <c r="H145" s="108">
        <f t="shared" si="4"/>
        <v>0</v>
      </c>
      <c r="I145" s="85">
        <v>2</v>
      </c>
      <c r="J145" s="109">
        <f t="shared" si="5"/>
        <v>0</v>
      </c>
    </row>
    <row r="146" spans="1:10" ht="30" x14ac:dyDescent="0.25">
      <c r="A146" s="85">
        <v>142</v>
      </c>
      <c r="B146" s="105" t="s">
        <v>597</v>
      </c>
      <c r="C146" s="85" t="s">
        <v>446</v>
      </c>
      <c r="D146" s="85"/>
      <c r="E146" s="85"/>
      <c r="F146" s="106"/>
      <c r="G146" s="107"/>
      <c r="H146" s="108">
        <f t="shared" si="4"/>
        <v>0</v>
      </c>
      <c r="I146" s="85">
        <v>2</v>
      </c>
      <c r="J146" s="109">
        <f t="shared" si="5"/>
        <v>0</v>
      </c>
    </row>
    <row r="147" spans="1:10" ht="45" x14ac:dyDescent="0.25">
      <c r="A147" s="85">
        <v>143</v>
      </c>
      <c r="B147" s="105" t="s">
        <v>598</v>
      </c>
      <c r="C147" s="85" t="s">
        <v>446</v>
      </c>
      <c r="D147" s="85"/>
      <c r="E147" s="85"/>
      <c r="F147" s="106"/>
      <c r="G147" s="107"/>
      <c r="H147" s="108">
        <f t="shared" si="4"/>
        <v>0</v>
      </c>
      <c r="I147" s="85">
        <v>5</v>
      </c>
      <c r="J147" s="109">
        <f t="shared" si="5"/>
        <v>0</v>
      </c>
    </row>
    <row r="148" spans="1:10" ht="30" x14ac:dyDescent="0.25">
      <c r="A148" s="85">
        <v>144</v>
      </c>
      <c r="B148" s="105" t="s">
        <v>599</v>
      </c>
      <c r="C148" s="85" t="s">
        <v>446</v>
      </c>
      <c r="D148" s="85"/>
      <c r="E148" s="85"/>
      <c r="F148" s="106"/>
      <c r="G148" s="107"/>
      <c r="H148" s="108">
        <f t="shared" si="4"/>
        <v>0</v>
      </c>
      <c r="I148" s="85">
        <v>5</v>
      </c>
      <c r="J148" s="109">
        <f t="shared" si="5"/>
        <v>0</v>
      </c>
    </row>
    <row r="149" spans="1:10" ht="30" x14ac:dyDescent="0.25">
      <c r="A149" s="85">
        <v>145</v>
      </c>
      <c r="B149" s="105" t="s">
        <v>600</v>
      </c>
      <c r="C149" s="85" t="s">
        <v>446</v>
      </c>
      <c r="D149" s="85"/>
      <c r="E149" s="85"/>
      <c r="F149" s="106"/>
      <c r="G149" s="107"/>
      <c r="H149" s="108">
        <f t="shared" si="4"/>
        <v>0</v>
      </c>
      <c r="I149" s="85">
        <v>5</v>
      </c>
      <c r="J149" s="109">
        <f t="shared" si="5"/>
        <v>0</v>
      </c>
    </row>
    <row r="150" spans="1:10" ht="45" x14ac:dyDescent="0.25">
      <c r="A150" s="85">
        <v>146</v>
      </c>
      <c r="B150" s="105" t="s">
        <v>601</v>
      </c>
      <c r="C150" s="85" t="s">
        <v>446</v>
      </c>
      <c r="D150" s="85"/>
      <c r="E150" s="85"/>
      <c r="F150" s="106"/>
      <c r="G150" s="107"/>
      <c r="H150" s="108">
        <f t="shared" si="4"/>
        <v>0</v>
      </c>
      <c r="I150" s="85">
        <v>1</v>
      </c>
      <c r="J150" s="109">
        <f t="shared" si="5"/>
        <v>0</v>
      </c>
    </row>
    <row r="151" spans="1:10" ht="45" x14ac:dyDescent="0.25">
      <c r="A151" s="85">
        <v>147</v>
      </c>
      <c r="B151" s="105" t="s">
        <v>602</v>
      </c>
      <c r="C151" s="85" t="s">
        <v>446</v>
      </c>
      <c r="D151" s="85"/>
      <c r="E151" s="85"/>
      <c r="F151" s="106"/>
      <c r="G151" s="107"/>
      <c r="H151" s="108">
        <f t="shared" si="4"/>
        <v>0</v>
      </c>
      <c r="I151" s="85">
        <v>1</v>
      </c>
      <c r="J151" s="109">
        <f t="shared" si="5"/>
        <v>0</v>
      </c>
    </row>
    <row r="152" spans="1:10" ht="30" x14ac:dyDescent="0.25">
      <c r="A152" s="85">
        <v>148</v>
      </c>
      <c r="B152" s="105" t="s">
        <v>603</v>
      </c>
      <c r="C152" s="85" t="s">
        <v>446</v>
      </c>
      <c r="D152" s="85"/>
      <c r="E152" s="85"/>
      <c r="F152" s="106"/>
      <c r="G152" s="107"/>
      <c r="H152" s="108">
        <f t="shared" si="4"/>
        <v>0</v>
      </c>
      <c r="I152" s="85">
        <v>1</v>
      </c>
      <c r="J152" s="109">
        <f t="shared" si="5"/>
        <v>0</v>
      </c>
    </row>
    <row r="153" spans="1:10" ht="30" x14ac:dyDescent="0.25">
      <c r="A153" s="85">
        <v>149</v>
      </c>
      <c r="B153" s="105" t="s">
        <v>604</v>
      </c>
      <c r="C153" s="85" t="s">
        <v>446</v>
      </c>
      <c r="D153" s="85"/>
      <c r="E153" s="85"/>
      <c r="F153" s="106"/>
      <c r="G153" s="107"/>
      <c r="H153" s="108">
        <f t="shared" si="4"/>
        <v>0</v>
      </c>
      <c r="I153" s="85">
        <v>1</v>
      </c>
      <c r="J153" s="109">
        <f t="shared" si="5"/>
        <v>0</v>
      </c>
    </row>
    <row r="154" spans="1:10" ht="45" x14ac:dyDescent="0.25">
      <c r="A154" s="85">
        <v>150</v>
      </c>
      <c r="B154" s="105" t="s">
        <v>605</v>
      </c>
      <c r="C154" s="85" t="s">
        <v>446</v>
      </c>
      <c r="D154" s="85"/>
      <c r="E154" s="85"/>
      <c r="F154" s="106"/>
      <c r="G154" s="107"/>
      <c r="H154" s="108">
        <f t="shared" si="4"/>
        <v>0</v>
      </c>
      <c r="I154" s="85">
        <v>1</v>
      </c>
      <c r="J154" s="109">
        <f t="shared" si="5"/>
        <v>0</v>
      </c>
    </row>
    <row r="155" spans="1:10" ht="30" x14ac:dyDescent="0.25">
      <c r="A155" s="85">
        <v>151</v>
      </c>
      <c r="B155" s="105" t="s">
        <v>606</v>
      </c>
      <c r="C155" s="85" t="s">
        <v>446</v>
      </c>
      <c r="D155" s="85"/>
      <c r="E155" s="85"/>
      <c r="F155" s="106"/>
      <c r="G155" s="107"/>
      <c r="H155" s="108">
        <f t="shared" si="4"/>
        <v>0</v>
      </c>
      <c r="I155" s="85">
        <v>5</v>
      </c>
      <c r="J155" s="109">
        <f t="shared" si="5"/>
        <v>0</v>
      </c>
    </row>
    <row r="156" spans="1:10" ht="45" x14ac:dyDescent="0.25">
      <c r="A156" s="85">
        <v>152</v>
      </c>
      <c r="B156" s="105" t="s">
        <v>607</v>
      </c>
      <c r="C156" s="85" t="s">
        <v>446</v>
      </c>
      <c r="D156" s="85"/>
      <c r="E156" s="85"/>
      <c r="F156" s="106"/>
      <c r="G156" s="107"/>
      <c r="H156" s="108">
        <f t="shared" si="4"/>
        <v>0</v>
      </c>
      <c r="I156" s="85">
        <v>5</v>
      </c>
      <c r="J156" s="109">
        <f t="shared" si="5"/>
        <v>0</v>
      </c>
    </row>
    <row r="157" spans="1:10" ht="30" x14ac:dyDescent="0.25">
      <c r="A157" s="85">
        <v>153</v>
      </c>
      <c r="B157" s="105" t="s">
        <v>608</v>
      </c>
      <c r="C157" s="85" t="s">
        <v>446</v>
      </c>
      <c r="D157" s="85"/>
      <c r="E157" s="85"/>
      <c r="F157" s="106"/>
      <c r="G157" s="107"/>
      <c r="H157" s="108">
        <f t="shared" si="4"/>
        <v>0</v>
      </c>
      <c r="I157" s="85">
        <v>5</v>
      </c>
      <c r="J157" s="109">
        <f t="shared" si="5"/>
        <v>0</v>
      </c>
    </row>
    <row r="158" spans="1:10" ht="30" x14ac:dyDescent="0.25">
      <c r="A158" s="85">
        <v>154</v>
      </c>
      <c r="B158" s="105" t="s">
        <v>609</v>
      </c>
      <c r="C158" s="85" t="s">
        <v>446</v>
      </c>
      <c r="D158" s="85"/>
      <c r="E158" s="85"/>
      <c r="F158" s="106"/>
      <c r="G158" s="107"/>
      <c r="H158" s="108">
        <f t="shared" si="4"/>
        <v>0</v>
      </c>
      <c r="I158" s="85">
        <v>5</v>
      </c>
      <c r="J158" s="109">
        <f t="shared" si="5"/>
        <v>0</v>
      </c>
    </row>
    <row r="159" spans="1:10" ht="30" x14ac:dyDescent="0.25">
      <c r="A159" s="85">
        <v>155</v>
      </c>
      <c r="B159" s="105" t="s">
        <v>610</v>
      </c>
      <c r="C159" s="85" t="s">
        <v>446</v>
      </c>
      <c r="D159" s="85"/>
      <c r="E159" s="85"/>
      <c r="F159" s="106"/>
      <c r="G159" s="107"/>
      <c r="H159" s="108">
        <f t="shared" si="4"/>
        <v>0</v>
      </c>
      <c r="I159" s="85">
        <v>2</v>
      </c>
      <c r="J159" s="109">
        <f t="shared" si="5"/>
        <v>0</v>
      </c>
    </row>
    <row r="160" spans="1:10" ht="30" x14ac:dyDescent="0.25">
      <c r="A160" s="85">
        <v>156</v>
      </c>
      <c r="B160" s="105" t="s">
        <v>611</v>
      </c>
      <c r="C160" s="85" t="s">
        <v>446</v>
      </c>
      <c r="D160" s="85"/>
      <c r="E160" s="85"/>
      <c r="F160" s="106"/>
      <c r="G160" s="107"/>
      <c r="H160" s="108">
        <f t="shared" si="4"/>
        <v>0</v>
      </c>
      <c r="I160" s="85">
        <v>20</v>
      </c>
      <c r="J160" s="109">
        <f t="shared" si="5"/>
        <v>0</v>
      </c>
    </row>
    <row r="161" spans="1:10" ht="30" x14ac:dyDescent="0.25">
      <c r="A161" s="85">
        <v>157</v>
      </c>
      <c r="B161" s="105" t="s">
        <v>612</v>
      </c>
      <c r="C161" s="85" t="s">
        <v>446</v>
      </c>
      <c r="D161" s="85"/>
      <c r="E161" s="85"/>
      <c r="F161" s="106"/>
      <c r="G161" s="107"/>
      <c r="H161" s="108">
        <f t="shared" si="4"/>
        <v>0</v>
      </c>
      <c r="I161" s="85">
        <v>5</v>
      </c>
      <c r="J161" s="109">
        <f t="shared" si="5"/>
        <v>0</v>
      </c>
    </row>
    <row r="162" spans="1:10" ht="30" x14ac:dyDescent="0.25">
      <c r="A162" s="85">
        <v>158</v>
      </c>
      <c r="B162" s="105" t="s">
        <v>613</v>
      </c>
      <c r="C162" s="85" t="s">
        <v>446</v>
      </c>
      <c r="D162" s="85"/>
      <c r="E162" s="85"/>
      <c r="F162" s="106"/>
      <c r="G162" s="107"/>
      <c r="H162" s="108">
        <f t="shared" si="4"/>
        <v>0</v>
      </c>
      <c r="I162" s="85">
        <v>25</v>
      </c>
      <c r="J162" s="109">
        <f t="shared" si="5"/>
        <v>0</v>
      </c>
    </row>
    <row r="163" spans="1:10" ht="30" x14ac:dyDescent="0.25">
      <c r="A163" s="85">
        <v>159</v>
      </c>
      <c r="B163" s="105" t="s">
        <v>614</v>
      </c>
      <c r="C163" s="85" t="s">
        <v>446</v>
      </c>
      <c r="D163" s="85"/>
      <c r="E163" s="85"/>
      <c r="F163" s="106"/>
      <c r="G163" s="107"/>
      <c r="H163" s="108">
        <f t="shared" si="4"/>
        <v>0</v>
      </c>
      <c r="I163" s="85">
        <v>25</v>
      </c>
      <c r="J163" s="109">
        <f t="shared" si="5"/>
        <v>0</v>
      </c>
    </row>
    <row r="164" spans="1:10" ht="30" x14ac:dyDescent="0.25">
      <c r="A164" s="85">
        <v>160</v>
      </c>
      <c r="B164" s="105" t="s">
        <v>615</v>
      </c>
      <c r="C164" s="85" t="s">
        <v>446</v>
      </c>
      <c r="D164" s="85"/>
      <c r="E164" s="85"/>
      <c r="F164" s="106"/>
      <c r="G164" s="107"/>
      <c r="H164" s="108">
        <f t="shared" si="4"/>
        <v>0</v>
      </c>
      <c r="I164" s="85">
        <v>1</v>
      </c>
      <c r="J164" s="109">
        <f t="shared" si="5"/>
        <v>0</v>
      </c>
    </row>
    <row r="165" spans="1:10" ht="45" x14ac:dyDescent="0.25">
      <c r="A165" s="85">
        <v>161</v>
      </c>
      <c r="B165" s="105" t="s">
        <v>616</v>
      </c>
      <c r="C165" s="85" t="s">
        <v>446</v>
      </c>
      <c r="D165" s="85"/>
      <c r="E165" s="85"/>
      <c r="F165" s="106"/>
      <c r="G165" s="107"/>
      <c r="H165" s="108">
        <f t="shared" si="4"/>
        <v>0</v>
      </c>
      <c r="I165" s="85">
        <v>1</v>
      </c>
      <c r="J165" s="109">
        <f t="shared" si="5"/>
        <v>0</v>
      </c>
    </row>
    <row r="166" spans="1:10" ht="30" x14ac:dyDescent="0.25">
      <c r="A166" s="85" t="s">
        <v>483</v>
      </c>
      <c r="B166" s="105" t="s">
        <v>617</v>
      </c>
      <c r="C166" s="85" t="s">
        <v>483</v>
      </c>
      <c r="D166" s="85"/>
      <c r="E166" s="85"/>
      <c r="F166" s="106"/>
      <c r="G166" s="107"/>
      <c r="H166" s="108">
        <f t="shared" si="4"/>
        <v>0</v>
      </c>
      <c r="I166" s="85">
        <v>20</v>
      </c>
      <c r="J166" s="109">
        <f t="shared" si="5"/>
        <v>0</v>
      </c>
    </row>
    <row r="167" spans="1:10" ht="45" x14ac:dyDescent="0.25">
      <c r="A167" s="85">
        <v>164</v>
      </c>
      <c r="B167" s="105" t="s">
        <v>618</v>
      </c>
      <c r="C167" s="85" t="s">
        <v>452</v>
      </c>
      <c r="D167" s="85"/>
      <c r="E167" s="85"/>
      <c r="F167" s="106"/>
      <c r="G167" s="107"/>
      <c r="H167" s="108">
        <f t="shared" si="4"/>
        <v>0</v>
      </c>
      <c r="I167" s="85">
        <v>1</v>
      </c>
      <c r="J167" s="109">
        <f t="shared" si="5"/>
        <v>0</v>
      </c>
    </row>
    <row r="168" spans="1:10" ht="45" x14ac:dyDescent="0.25">
      <c r="A168" s="85">
        <v>165</v>
      </c>
      <c r="B168" s="105" t="s">
        <v>619</v>
      </c>
      <c r="C168" s="85" t="s">
        <v>452</v>
      </c>
      <c r="D168" s="85"/>
      <c r="E168" s="85"/>
      <c r="F168" s="106"/>
      <c r="G168" s="107"/>
      <c r="H168" s="108">
        <f t="shared" si="4"/>
        <v>0</v>
      </c>
      <c r="I168" s="85">
        <v>1</v>
      </c>
      <c r="J168" s="109">
        <f t="shared" si="5"/>
        <v>0</v>
      </c>
    </row>
    <row r="169" spans="1:10" ht="45" x14ac:dyDescent="0.25">
      <c r="A169" s="85">
        <v>166</v>
      </c>
      <c r="B169" s="105" t="s">
        <v>620</v>
      </c>
      <c r="C169" s="85" t="s">
        <v>452</v>
      </c>
      <c r="D169" s="85"/>
      <c r="E169" s="85"/>
      <c r="F169" s="106"/>
      <c r="G169" s="107"/>
      <c r="H169" s="108">
        <f t="shared" si="4"/>
        <v>0</v>
      </c>
      <c r="I169" s="85">
        <v>1</v>
      </c>
      <c r="J169" s="109">
        <f t="shared" si="5"/>
        <v>0</v>
      </c>
    </row>
    <row r="170" spans="1:10" ht="45" x14ac:dyDescent="0.25">
      <c r="A170" s="85">
        <v>167</v>
      </c>
      <c r="B170" s="105" t="s">
        <v>621</v>
      </c>
      <c r="C170" s="85" t="s">
        <v>452</v>
      </c>
      <c r="D170" s="85"/>
      <c r="E170" s="85"/>
      <c r="F170" s="106"/>
      <c r="G170" s="107"/>
      <c r="H170" s="108">
        <f t="shared" si="4"/>
        <v>0</v>
      </c>
      <c r="I170" s="85">
        <v>1</v>
      </c>
      <c r="J170" s="109">
        <f t="shared" si="5"/>
        <v>0</v>
      </c>
    </row>
    <row r="171" spans="1:10" ht="45" x14ac:dyDescent="0.25">
      <c r="A171" s="85">
        <v>168</v>
      </c>
      <c r="B171" s="105" t="s">
        <v>621</v>
      </c>
      <c r="C171" s="85" t="s">
        <v>452</v>
      </c>
      <c r="D171" s="85"/>
      <c r="E171" s="85"/>
      <c r="F171" s="106"/>
      <c r="G171" s="107"/>
      <c r="H171" s="108">
        <f t="shared" si="4"/>
        <v>0</v>
      </c>
      <c r="I171" s="85">
        <v>1</v>
      </c>
      <c r="J171" s="109">
        <f t="shared" si="5"/>
        <v>0</v>
      </c>
    </row>
    <row r="172" spans="1:10" ht="30" x14ac:dyDescent="0.25">
      <c r="A172" s="85">
        <v>169</v>
      </c>
      <c r="B172" s="105" t="s">
        <v>622</v>
      </c>
      <c r="C172" s="85" t="s">
        <v>452</v>
      </c>
      <c r="D172" s="85"/>
      <c r="E172" s="85"/>
      <c r="F172" s="106"/>
      <c r="G172" s="107"/>
      <c r="H172" s="108">
        <f t="shared" si="4"/>
        <v>0</v>
      </c>
      <c r="I172" s="85">
        <v>1</v>
      </c>
      <c r="J172" s="109">
        <f t="shared" si="5"/>
        <v>0</v>
      </c>
    </row>
    <row r="173" spans="1:10" ht="45" x14ac:dyDescent="0.25">
      <c r="A173" s="85">
        <v>170</v>
      </c>
      <c r="B173" s="105" t="s">
        <v>623</v>
      </c>
      <c r="C173" s="85" t="s">
        <v>452</v>
      </c>
      <c r="D173" s="85"/>
      <c r="E173" s="85"/>
      <c r="F173" s="106"/>
      <c r="G173" s="107"/>
      <c r="H173" s="108">
        <f t="shared" si="4"/>
        <v>0</v>
      </c>
      <c r="I173" s="85">
        <v>1</v>
      </c>
      <c r="J173" s="109">
        <f t="shared" si="5"/>
        <v>0</v>
      </c>
    </row>
    <row r="174" spans="1:10" ht="30" x14ac:dyDescent="0.25">
      <c r="A174" s="85">
        <v>171</v>
      </c>
      <c r="B174" s="105" t="s">
        <v>624</v>
      </c>
      <c r="C174" s="85" t="s">
        <v>452</v>
      </c>
      <c r="D174" s="85"/>
      <c r="E174" s="85"/>
      <c r="F174" s="106"/>
      <c r="G174" s="107"/>
      <c r="H174" s="108">
        <f t="shared" si="4"/>
        <v>0</v>
      </c>
      <c r="I174" s="85">
        <v>1</v>
      </c>
      <c r="J174" s="109">
        <f t="shared" si="5"/>
        <v>0</v>
      </c>
    </row>
    <row r="175" spans="1:10" ht="30" x14ac:dyDescent="0.25">
      <c r="A175" s="85">
        <v>172</v>
      </c>
      <c r="B175" s="105" t="s">
        <v>625</v>
      </c>
      <c r="C175" s="85" t="s">
        <v>446</v>
      </c>
      <c r="D175" s="85"/>
      <c r="E175" s="85"/>
      <c r="F175" s="106"/>
      <c r="G175" s="107"/>
      <c r="H175" s="108">
        <f t="shared" si="4"/>
        <v>0</v>
      </c>
      <c r="I175" s="85">
        <v>1</v>
      </c>
      <c r="J175" s="109">
        <f t="shared" si="5"/>
        <v>0</v>
      </c>
    </row>
    <row r="176" spans="1:10" ht="30" x14ac:dyDescent="0.25">
      <c r="A176" s="85">
        <v>173</v>
      </c>
      <c r="B176" s="105" t="s">
        <v>626</v>
      </c>
      <c r="C176" s="85" t="s">
        <v>446</v>
      </c>
      <c r="D176" s="85"/>
      <c r="E176" s="85"/>
      <c r="F176" s="106"/>
      <c r="G176" s="107"/>
      <c r="H176" s="108">
        <f t="shared" si="4"/>
        <v>0</v>
      </c>
      <c r="I176" s="85">
        <v>1</v>
      </c>
      <c r="J176" s="109">
        <f t="shared" si="5"/>
        <v>0</v>
      </c>
    </row>
    <row r="177" spans="1:10" ht="30" x14ac:dyDescent="0.25">
      <c r="A177" s="85">
        <v>174</v>
      </c>
      <c r="B177" s="105" t="s">
        <v>627</v>
      </c>
      <c r="C177" s="85" t="s">
        <v>446</v>
      </c>
      <c r="D177" s="85"/>
      <c r="E177" s="85"/>
      <c r="F177" s="106"/>
      <c r="G177" s="107"/>
      <c r="H177" s="108">
        <f t="shared" si="4"/>
        <v>0</v>
      </c>
      <c r="I177" s="85">
        <v>1</v>
      </c>
      <c r="J177" s="109">
        <f t="shared" si="5"/>
        <v>0</v>
      </c>
    </row>
    <row r="178" spans="1:10" ht="30" x14ac:dyDescent="0.25">
      <c r="A178" s="85">
        <v>175</v>
      </c>
      <c r="B178" s="105" t="s">
        <v>628</v>
      </c>
      <c r="C178" s="85" t="s">
        <v>446</v>
      </c>
      <c r="D178" s="85"/>
      <c r="E178" s="85"/>
      <c r="F178" s="106"/>
      <c r="G178" s="107"/>
      <c r="H178" s="108">
        <f t="shared" si="4"/>
        <v>0</v>
      </c>
      <c r="I178" s="85">
        <v>1</v>
      </c>
      <c r="J178" s="109">
        <f t="shared" si="5"/>
        <v>0</v>
      </c>
    </row>
    <row r="179" spans="1:10" ht="45" x14ac:dyDescent="0.25">
      <c r="A179" s="85">
        <v>176</v>
      </c>
      <c r="B179" s="105" t="s">
        <v>629</v>
      </c>
      <c r="C179" s="85" t="s">
        <v>446</v>
      </c>
      <c r="D179" s="85"/>
      <c r="E179" s="85"/>
      <c r="F179" s="106"/>
      <c r="G179" s="107"/>
      <c r="H179" s="108">
        <f t="shared" si="4"/>
        <v>0</v>
      </c>
      <c r="I179" s="85">
        <v>1</v>
      </c>
      <c r="J179" s="109">
        <f t="shared" si="5"/>
        <v>0</v>
      </c>
    </row>
    <row r="180" spans="1:10" ht="45" x14ac:dyDescent="0.25">
      <c r="A180" s="85">
        <v>177</v>
      </c>
      <c r="B180" s="105" t="s">
        <v>630</v>
      </c>
      <c r="C180" s="85" t="s">
        <v>483</v>
      </c>
      <c r="D180" s="85"/>
      <c r="E180" s="85"/>
      <c r="F180" s="106"/>
      <c r="G180" s="107"/>
      <c r="H180" s="108">
        <f t="shared" si="4"/>
        <v>0</v>
      </c>
      <c r="I180" s="85">
        <v>5</v>
      </c>
      <c r="J180" s="109">
        <f t="shared" si="5"/>
        <v>0</v>
      </c>
    </row>
    <row r="181" spans="1:10" ht="45" x14ac:dyDescent="0.25">
      <c r="A181" s="85">
        <v>178</v>
      </c>
      <c r="B181" s="105" t="s">
        <v>631</v>
      </c>
      <c r="C181" s="85" t="s">
        <v>584</v>
      </c>
      <c r="D181" s="85"/>
      <c r="E181" s="85"/>
      <c r="F181" s="106"/>
      <c r="G181" s="107"/>
      <c r="H181" s="108">
        <f t="shared" si="4"/>
        <v>0</v>
      </c>
      <c r="I181" s="85">
        <v>5</v>
      </c>
      <c r="J181" s="109">
        <f t="shared" si="5"/>
        <v>0</v>
      </c>
    </row>
    <row r="182" spans="1:10" ht="75" x14ac:dyDescent="0.25">
      <c r="A182" s="85">
        <v>179</v>
      </c>
      <c r="B182" s="105" t="s">
        <v>632</v>
      </c>
      <c r="C182" s="85" t="s">
        <v>584</v>
      </c>
      <c r="D182" s="85"/>
      <c r="E182" s="85"/>
      <c r="F182" s="106"/>
      <c r="G182" s="107"/>
      <c r="H182" s="108">
        <f t="shared" si="4"/>
        <v>0</v>
      </c>
      <c r="I182" s="85">
        <v>5</v>
      </c>
      <c r="J182" s="109">
        <f t="shared" si="5"/>
        <v>0</v>
      </c>
    </row>
    <row r="183" spans="1:10" x14ac:dyDescent="0.25">
      <c r="A183" s="85">
        <v>180</v>
      </c>
      <c r="B183" s="105" t="s">
        <v>633</v>
      </c>
      <c r="C183" s="85" t="s">
        <v>587</v>
      </c>
      <c r="D183" s="85"/>
      <c r="E183" s="85"/>
      <c r="F183" s="106"/>
      <c r="G183" s="107"/>
      <c r="H183" s="108">
        <f t="shared" si="4"/>
        <v>0</v>
      </c>
      <c r="I183" s="85">
        <v>1</v>
      </c>
      <c r="J183" s="109">
        <f t="shared" si="5"/>
        <v>0</v>
      </c>
    </row>
    <row r="184" spans="1:10" ht="30" x14ac:dyDescent="0.25">
      <c r="A184" s="85">
        <v>181</v>
      </c>
      <c r="B184" s="105" t="s">
        <v>634</v>
      </c>
      <c r="C184" s="85" t="s">
        <v>635</v>
      </c>
      <c r="D184" s="85"/>
      <c r="E184" s="85"/>
      <c r="F184" s="106"/>
      <c r="G184" s="107"/>
      <c r="H184" s="108">
        <f t="shared" si="4"/>
        <v>0</v>
      </c>
      <c r="I184" s="85">
        <v>2</v>
      </c>
      <c r="J184" s="109">
        <f t="shared" si="5"/>
        <v>0</v>
      </c>
    </row>
    <row r="185" spans="1:10" ht="30" x14ac:dyDescent="0.25">
      <c r="A185" s="85">
        <v>182</v>
      </c>
      <c r="B185" s="105" t="s">
        <v>636</v>
      </c>
      <c r="C185" s="85" t="s">
        <v>446</v>
      </c>
      <c r="D185" s="85"/>
      <c r="E185" s="85"/>
      <c r="F185" s="106"/>
      <c r="G185" s="107"/>
      <c r="H185" s="108">
        <f t="shared" si="4"/>
        <v>0</v>
      </c>
      <c r="I185" s="85">
        <v>2</v>
      </c>
      <c r="J185" s="109">
        <f t="shared" si="5"/>
        <v>0</v>
      </c>
    </row>
    <row r="186" spans="1:10" x14ac:dyDescent="0.25">
      <c r="A186" s="85">
        <v>183</v>
      </c>
      <c r="B186" s="105" t="s">
        <v>637</v>
      </c>
      <c r="C186" s="85" t="s">
        <v>483</v>
      </c>
      <c r="D186" s="85"/>
      <c r="E186" s="85"/>
      <c r="F186" s="106"/>
      <c r="G186" s="107"/>
      <c r="H186" s="108">
        <f t="shared" si="4"/>
        <v>0</v>
      </c>
      <c r="I186" s="85">
        <v>1</v>
      </c>
      <c r="J186" s="109">
        <f t="shared" si="5"/>
        <v>0</v>
      </c>
    </row>
    <row r="187" spans="1:10" x14ac:dyDescent="0.25">
      <c r="A187" s="85">
        <v>184</v>
      </c>
      <c r="B187" s="105" t="s">
        <v>638</v>
      </c>
      <c r="C187" s="85" t="s">
        <v>483</v>
      </c>
      <c r="D187" s="85"/>
      <c r="E187" s="85"/>
      <c r="F187" s="106"/>
      <c r="G187" s="107"/>
      <c r="H187" s="108">
        <f t="shared" si="4"/>
        <v>0</v>
      </c>
      <c r="I187" s="85">
        <v>1</v>
      </c>
      <c r="J187" s="109">
        <f t="shared" si="5"/>
        <v>0</v>
      </c>
    </row>
    <row r="188" spans="1:10" x14ac:dyDescent="0.25">
      <c r="A188" s="85">
        <v>185</v>
      </c>
      <c r="B188" s="105" t="s">
        <v>639</v>
      </c>
      <c r="C188" s="85" t="s">
        <v>483</v>
      </c>
      <c r="D188" s="85"/>
      <c r="E188" s="85"/>
      <c r="F188" s="106"/>
      <c r="G188" s="107"/>
      <c r="H188" s="108">
        <f t="shared" si="4"/>
        <v>0</v>
      </c>
      <c r="I188" s="85">
        <v>1</v>
      </c>
      <c r="J188" s="109">
        <f t="shared" si="5"/>
        <v>0</v>
      </c>
    </row>
    <row r="189" spans="1:10" ht="45" x14ac:dyDescent="0.25">
      <c r="A189" s="85">
        <v>186</v>
      </c>
      <c r="B189" s="105" t="s">
        <v>640</v>
      </c>
      <c r="C189" s="85" t="s">
        <v>446</v>
      </c>
      <c r="D189" s="85"/>
      <c r="E189" s="85"/>
      <c r="F189" s="106"/>
      <c r="G189" s="107"/>
      <c r="H189" s="108">
        <f t="shared" si="4"/>
        <v>0</v>
      </c>
      <c r="I189" s="85">
        <v>1</v>
      </c>
      <c r="J189" s="109">
        <f t="shared" si="5"/>
        <v>0</v>
      </c>
    </row>
    <row r="190" spans="1:10" ht="30" x14ac:dyDescent="0.25">
      <c r="A190" s="85">
        <v>187</v>
      </c>
      <c r="B190" s="105" t="s">
        <v>641</v>
      </c>
      <c r="C190" s="85" t="s">
        <v>446</v>
      </c>
      <c r="D190" s="85"/>
      <c r="E190" s="85"/>
      <c r="F190" s="106"/>
      <c r="G190" s="107"/>
      <c r="H190" s="108">
        <f t="shared" si="4"/>
        <v>0</v>
      </c>
      <c r="I190" s="85">
        <v>1</v>
      </c>
      <c r="J190" s="109">
        <f t="shared" si="5"/>
        <v>0</v>
      </c>
    </row>
    <row r="191" spans="1:10" ht="30" x14ac:dyDescent="0.25">
      <c r="A191" s="85">
        <v>188</v>
      </c>
      <c r="B191" s="105" t="s">
        <v>642</v>
      </c>
      <c r="C191" s="85" t="s">
        <v>446</v>
      </c>
      <c r="D191" s="85"/>
      <c r="E191" s="85"/>
      <c r="F191" s="106"/>
      <c r="G191" s="107"/>
      <c r="H191" s="108">
        <f t="shared" si="4"/>
        <v>0</v>
      </c>
      <c r="I191" s="85">
        <v>1</v>
      </c>
      <c r="J191" s="109">
        <f t="shared" si="5"/>
        <v>0</v>
      </c>
    </row>
    <row r="192" spans="1:10" ht="30" x14ac:dyDescent="0.25">
      <c r="A192" s="85">
        <v>189</v>
      </c>
      <c r="B192" s="105" t="s">
        <v>643</v>
      </c>
      <c r="C192" s="85" t="s">
        <v>446</v>
      </c>
      <c r="D192" s="85"/>
      <c r="E192" s="85"/>
      <c r="F192" s="106"/>
      <c r="G192" s="107"/>
      <c r="H192" s="108">
        <f t="shared" si="4"/>
        <v>0</v>
      </c>
      <c r="I192" s="85">
        <v>1</v>
      </c>
      <c r="J192" s="109">
        <f t="shared" si="5"/>
        <v>0</v>
      </c>
    </row>
    <row r="193" spans="1:10" x14ac:dyDescent="0.25">
      <c r="A193" s="85">
        <v>190</v>
      </c>
      <c r="B193" s="105" t="s">
        <v>644</v>
      </c>
      <c r="C193" s="85" t="s">
        <v>645</v>
      </c>
      <c r="D193" s="85"/>
      <c r="E193" s="85"/>
      <c r="F193" s="106"/>
      <c r="G193" s="107"/>
      <c r="H193" s="108">
        <f t="shared" si="4"/>
        <v>0</v>
      </c>
      <c r="I193" s="85">
        <v>1</v>
      </c>
      <c r="J193" s="109">
        <f t="shared" si="5"/>
        <v>0</v>
      </c>
    </row>
    <row r="194" spans="1:10" x14ac:dyDescent="0.25">
      <c r="A194" s="85">
        <v>191</v>
      </c>
      <c r="B194" s="105" t="s">
        <v>646</v>
      </c>
      <c r="C194" s="85" t="s">
        <v>446</v>
      </c>
      <c r="D194" s="85"/>
      <c r="E194" s="85"/>
      <c r="F194" s="106"/>
      <c r="G194" s="107"/>
      <c r="H194" s="108">
        <f t="shared" si="4"/>
        <v>0</v>
      </c>
      <c r="I194" s="85">
        <v>1</v>
      </c>
      <c r="J194" s="109">
        <f t="shared" si="5"/>
        <v>0</v>
      </c>
    </row>
    <row r="195" spans="1:10" x14ac:dyDescent="0.25">
      <c r="A195" s="85">
        <v>192</v>
      </c>
      <c r="B195" s="105" t="s">
        <v>647</v>
      </c>
      <c r="C195" s="85" t="s">
        <v>446</v>
      </c>
      <c r="D195" s="85"/>
      <c r="E195" s="85"/>
      <c r="F195" s="106"/>
      <c r="G195" s="107"/>
      <c r="H195" s="108">
        <f t="shared" si="4"/>
        <v>0</v>
      </c>
      <c r="I195" s="85">
        <v>1</v>
      </c>
      <c r="J195" s="109">
        <f t="shared" si="5"/>
        <v>0</v>
      </c>
    </row>
    <row r="196" spans="1:10" ht="60" x14ac:dyDescent="0.25">
      <c r="A196" s="85">
        <v>193</v>
      </c>
      <c r="B196" s="105" t="s">
        <v>648</v>
      </c>
      <c r="C196" s="85" t="s">
        <v>649</v>
      </c>
      <c r="D196" s="85"/>
      <c r="E196" s="85"/>
      <c r="F196" s="106"/>
      <c r="G196" s="107"/>
      <c r="H196" s="108">
        <f t="shared" si="4"/>
        <v>0</v>
      </c>
      <c r="I196" s="85">
        <v>1</v>
      </c>
      <c r="J196" s="109">
        <f t="shared" si="5"/>
        <v>0</v>
      </c>
    </row>
    <row r="197" spans="1:10" ht="75" x14ac:dyDescent="0.25">
      <c r="A197" s="85">
        <v>194</v>
      </c>
      <c r="B197" s="105" t="s">
        <v>650</v>
      </c>
      <c r="C197" s="85" t="s">
        <v>649</v>
      </c>
      <c r="D197" s="85"/>
      <c r="E197" s="85"/>
      <c r="F197" s="106"/>
      <c r="G197" s="107"/>
      <c r="H197" s="108">
        <f t="shared" si="4"/>
        <v>0</v>
      </c>
      <c r="I197" s="85">
        <v>1</v>
      </c>
      <c r="J197" s="109">
        <f t="shared" si="5"/>
        <v>0</v>
      </c>
    </row>
    <row r="198" spans="1:10" ht="45" x14ac:dyDescent="0.25">
      <c r="A198" s="85">
        <v>195</v>
      </c>
      <c r="B198" s="105" t="s">
        <v>651</v>
      </c>
      <c r="C198" s="85" t="s">
        <v>649</v>
      </c>
      <c r="D198" s="85"/>
      <c r="E198" s="85"/>
      <c r="F198" s="106"/>
      <c r="G198" s="107"/>
      <c r="H198" s="108">
        <f t="shared" si="4"/>
        <v>0</v>
      </c>
      <c r="I198" s="85">
        <v>1</v>
      </c>
      <c r="J198" s="109">
        <f t="shared" si="5"/>
        <v>0</v>
      </c>
    </row>
    <row r="199" spans="1:10" ht="45" x14ac:dyDescent="0.25">
      <c r="A199" s="85">
        <v>196</v>
      </c>
      <c r="B199" s="105" t="s">
        <v>652</v>
      </c>
      <c r="C199" s="85" t="s">
        <v>649</v>
      </c>
      <c r="D199" s="85"/>
      <c r="E199" s="85"/>
      <c r="F199" s="106"/>
      <c r="G199" s="107"/>
      <c r="H199" s="108">
        <f t="shared" si="4"/>
        <v>0</v>
      </c>
      <c r="I199" s="85">
        <v>1</v>
      </c>
      <c r="J199" s="109">
        <f t="shared" si="5"/>
        <v>0</v>
      </c>
    </row>
    <row r="200" spans="1:10" ht="45" x14ac:dyDescent="0.25">
      <c r="A200" s="85">
        <v>197</v>
      </c>
      <c r="B200" s="105" t="s">
        <v>653</v>
      </c>
      <c r="C200" s="85" t="s">
        <v>649</v>
      </c>
      <c r="D200" s="85"/>
      <c r="E200" s="85"/>
      <c r="F200" s="106"/>
      <c r="G200" s="107"/>
      <c r="H200" s="108">
        <f t="shared" si="4"/>
        <v>0</v>
      </c>
      <c r="I200" s="85">
        <v>1</v>
      </c>
      <c r="J200" s="109">
        <f t="shared" si="5"/>
        <v>0</v>
      </c>
    </row>
    <row r="201" spans="1:10" ht="30" x14ac:dyDescent="0.25">
      <c r="A201" s="85">
        <v>198</v>
      </c>
      <c r="B201" s="105" t="s">
        <v>654</v>
      </c>
      <c r="C201" s="85" t="s">
        <v>649</v>
      </c>
      <c r="D201" s="85"/>
      <c r="E201" s="85"/>
      <c r="F201" s="106"/>
      <c r="G201" s="107"/>
      <c r="H201" s="108">
        <f t="shared" ref="H201:H264" si="6">G201+F201</f>
        <v>0</v>
      </c>
      <c r="I201" s="85">
        <v>1</v>
      </c>
      <c r="J201" s="109">
        <f t="shared" ref="J201:J264" si="7">I201*H201</f>
        <v>0</v>
      </c>
    </row>
    <row r="202" spans="1:10" ht="30" x14ac:dyDescent="0.25">
      <c r="A202" s="85">
        <v>199</v>
      </c>
      <c r="B202" s="105" t="s">
        <v>655</v>
      </c>
      <c r="C202" s="85" t="s">
        <v>649</v>
      </c>
      <c r="D202" s="85"/>
      <c r="E202" s="85"/>
      <c r="F202" s="106"/>
      <c r="G202" s="107"/>
      <c r="H202" s="108">
        <f t="shared" si="6"/>
        <v>0</v>
      </c>
      <c r="I202" s="85">
        <v>1</v>
      </c>
      <c r="J202" s="109">
        <f t="shared" si="7"/>
        <v>0</v>
      </c>
    </row>
    <row r="203" spans="1:10" ht="45" x14ac:dyDescent="0.25">
      <c r="A203" s="85">
        <v>200</v>
      </c>
      <c r="B203" s="105" t="s">
        <v>656</v>
      </c>
      <c r="C203" s="85" t="s">
        <v>649</v>
      </c>
      <c r="D203" s="85"/>
      <c r="E203" s="85"/>
      <c r="F203" s="106"/>
      <c r="G203" s="107"/>
      <c r="H203" s="108">
        <f t="shared" si="6"/>
        <v>0</v>
      </c>
      <c r="I203" s="85">
        <v>1</v>
      </c>
      <c r="J203" s="109">
        <f t="shared" si="7"/>
        <v>0</v>
      </c>
    </row>
    <row r="204" spans="1:10" ht="45" x14ac:dyDescent="0.25">
      <c r="A204" s="85">
        <v>201</v>
      </c>
      <c r="B204" s="105" t="s">
        <v>657</v>
      </c>
      <c r="C204" s="85" t="s">
        <v>658</v>
      </c>
      <c r="D204" s="85"/>
      <c r="E204" s="85"/>
      <c r="F204" s="106"/>
      <c r="G204" s="107"/>
      <c r="H204" s="108">
        <f t="shared" si="6"/>
        <v>0</v>
      </c>
      <c r="I204" s="85">
        <v>1</v>
      </c>
      <c r="J204" s="109">
        <f t="shared" si="7"/>
        <v>0</v>
      </c>
    </row>
    <row r="205" spans="1:10" ht="45" x14ac:dyDescent="0.25">
      <c r="A205" s="85">
        <v>202</v>
      </c>
      <c r="B205" s="105" t="s">
        <v>659</v>
      </c>
      <c r="C205" s="85" t="s">
        <v>658</v>
      </c>
      <c r="D205" s="85"/>
      <c r="E205" s="85"/>
      <c r="F205" s="106"/>
      <c r="G205" s="107"/>
      <c r="H205" s="108">
        <f t="shared" si="6"/>
        <v>0</v>
      </c>
      <c r="I205" s="85">
        <v>1</v>
      </c>
      <c r="J205" s="109">
        <f t="shared" si="7"/>
        <v>0</v>
      </c>
    </row>
    <row r="206" spans="1:10" ht="75" x14ac:dyDescent="0.25">
      <c r="A206" s="90">
        <v>203</v>
      </c>
      <c r="B206" s="110" t="s">
        <v>660</v>
      </c>
      <c r="C206" s="85" t="s">
        <v>658</v>
      </c>
      <c r="D206" s="111"/>
      <c r="E206" s="111"/>
      <c r="F206" s="106"/>
      <c r="G206" s="107"/>
      <c r="H206" s="108">
        <f t="shared" si="6"/>
        <v>0</v>
      </c>
      <c r="I206" s="90">
        <v>1</v>
      </c>
      <c r="J206" s="109">
        <f t="shared" si="7"/>
        <v>0</v>
      </c>
    </row>
    <row r="207" spans="1:10" ht="30" x14ac:dyDescent="0.25">
      <c r="A207" s="85">
        <v>204</v>
      </c>
      <c r="B207" s="105" t="s">
        <v>661</v>
      </c>
      <c r="C207" s="85" t="s">
        <v>446</v>
      </c>
      <c r="D207" s="85"/>
      <c r="E207" s="85"/>
      <c r="F207" s="106"/>
      <c r="G207" s="107"/>
      <c r="H207" s="108">
        <f t="shared" si="6"/>
        <v>0</v>
      </c>
      <c r="I207" s="85">
        <v>10</v>
      </c>
      <c r="J207" s="109">
        <f t="shared" si="7"/>
        <v>0</v>
      </c>
    </row>
    <row r="208" spans="1:10" ht="30" x14ac:dyDescent="0.25">
      <c r="A208" s="85">
        <v>205</v>
      </c>
      <c r="B208" s="105" t="s">
        <v>661</v>
      </c>
      <c r="C208" s="85" t="s">
        <v>446</v>
      </c>
      <c r="D208" s="85"/>
      <c r="E208" s="85"/>
      <c r="F208" s="106"/>
      <c r="G208" s="107"/>
      <c r="H208" s="108">
        <f t="shared" si="6"/>
        <v>0</v>
      </c>
      <c r="I208" s="85">
        <v>10</v>
      </c>
      <c r="J208" s="109">
        <f t="shared" si="7"/>
        <v>0</v>
      </c>
    </row>
    <row r="209" spans="1:10" ht="30" x14ac:dyDescent="0.25">
      <c r="A209" s="85">
        <v>206</v>
      </c>
      <c r="B209" s="105" t="s">
        <v>662</v>
      </c>
      <c r="C209" s="85" t="s">
        <v>446</v>
      </c>
      <c r="D209" s="85"/>
      <c r="E209" s="85"/>
      <c r="F209" s="106"/>
      <c r="G209" s="107"/>
      <c r="H209" s="108">
        <f t="shared" si="6"/>
        <v>0</v>
      </c>
      <c r="I209" s="85">
        <v>1</v>
      </c>
      <c r="J209" s="109">
        <f t="shared" si="7"/>
        <v>0</v>
      </c>
    </row>
    <row r="210" spans="1:10" ht="30" x14ac:dyDescent="0.25">
      <c r="A210" s="85">
        <v>207</v>
      </c>
      <c r="B210" s="105" t="s">
        <v>663</v>
      </c>
      <c r="C210" s="85" t="s">
        <v>446</v>
      </c>
      <c r="D210" s="85"/>
      <c r="E210" s="85"/>
      <c r="F210" s="106"/>
      <c r="G210" s="107"/>
      <c r="H210" s="108">
        <f t="shared" si="6"/>
        <v>0</v>
      </c>
      <c r="I210" s="85">
        <v>1</v>
      </c>
      <c r="J210" s="109">
        <f t="shared" si="7"/>
        <v>0</v>
      </c>
    </row>
    <row r="211" spans="1:10" ht="30" x14ac:dyDescent="0.25">
      <c r="A211" s="85">
        <v>208</v>
      </c>
      <c r="B211" s="105" t="s">
        <v>664</v>
      </c>
      <c r="C211" s="85" t="s">
        <v>455</v>
      </c>
      <c r="D211" s="85"/>
      <c r="E211" s="85"/>
      <c r="F211" s="106"/>
      <c r="G211" s="107"/>
      <c r="H211" s="108">
        <f t="shared" si="6"/>
        <v>0</v>
      </c>
      <c r="I211" s="85">
        <v>1</v>
      </c>
      <c r="J211" s="109">
        <f t="shared" si="7"/>
        <v>0</v>
      </c>
    </row>
    <row r="212" spans="1:10" x14ac:dyDescent="0.25">
      <c r="A212" s="85">
        <v>209</v>
      </c>
      <c r="B212" s="105" t="s">
        <v>665</v>
      </c>
      <c r="C212" s="85" t="s">
        <v>587</v>
      </c>
      <c r="D212" s="85"/>
      <c r="E212" s="85"/>
      <c r="F212" s="106"/>
      <c r="G212" s="107"/>
      <c r="H212" s="108">
        <f t="shared" si="6"/>
        <v>0</v>
      </c>
      <c r="I212" s="85">
        <v>5</v>
      </c>
      <c r="J212" s="109">
        <f t="shared" si="7"/>
        <v>0</v>
      </c>
    </row>
    <row r="213" spans="1:10" ht="45" x14ac:dyDescent="0.25">
      <c r="A213" s="85">
        <v>210</v>
      </c>
      <c r="B213" s="105" t="s">
        <v>666</v>
      </c>
      <c r="C213" s="85" t="s">
        <v>446</v>
      </c>
      <c r="D213" s="85"/>
      <c r="E213" s="85"/>
      <c r="F213" s="106"/>
      <c r="G213" s="107"/>
      <c r="H213" s="108">
        <f t="shared" si="6"/>
        <v>0</v>
      </c>
      <c r="I213" s="85">
        <v>1</v>
      </c>
      <c r="J213" s="109">
        <f t="shared" si="7"/>
        <v>0</v>
      </c>
    </row>
    <row r="214" spans="1:10" ht="30" x14ac:dyDescent="0.25">
      <c r="A214" s="85">
        <v>211</v>
      </c>
      <c r="B214" s="105" t="s">
        <v>667</v>
      </c>
      <c r="C214" s="85" t="s">
        <v>483</v>
      </c>
      <c r="D214" s="85"/>
      <c r="E214" s="85"/>
      <c r="F214" s="106"/>
      <c r="G214" s="107"/>
      <c r="H214" s="108">
        <f t="shared" si="6"/>
        <v>0</v>
      </c>
      <c r="I214" s="85">
        <v>1</v>
      </c>
      <c r="J214" s="109">
        <f t="shared" si="7"/>
        <v>0</v>
      </c>
    </row>
    <row r="215" spans="1:10" ht="45" x14ac:dyDescent="0.25">
      <c r="A215" s="85">
        <v>212</v>
      </c>
      <c r="B215" s="105" t="s">
        <v>668</v>
      </c>
      <c r="C215" s="85" t="s">
        <v>483</v>
      </c>
      <c r="D215" s="85"/>
      <c r="E215" s="85"/>
      <c r="F215" s="106"/>
      <c r="G215" s="107"/>
      <c r="H215" s="108">
        <f t="shared" si="6"/>
        <v>0</v>
      </c>
      <c r="I215" s="85">
        <v>1</v>
      </c>
      <c r="J215" s="109">
        <f t="shared" si="7"/>
        <v>0</v>
      </c>
    </row>
    <row r="216" spans="1:10" ht="45" x14ac:dyDescent="0.25">
      <c r="A216" s="85">
        <v>213</v>
      </c>
      <c r="B216" s="105" t="s">
        <v>669</v>
      </c>
      <c r="C216" s="85" t="s">
        <v>483</v>
      </c>
      <c r="D216" s="85"/>
      <c r="E216" s="85"/>
      <c r="F216" s="106"/>
      <c r="G216" s="107"/>
      <c r="H216" s="108">
        <f t="shared" si="6"/>
        <v>0</v>
      </c>
      <c r="I216" s="85">
        <v>1</v>
      </c>
      <c r="J216" s="109">
        <f t="shared" si="7"/>
        <v>0</v>
      </c>
    </row>
    <row r="217" spans="1:10" ht="75" x14ac:dyDescent="0.25">
      <c r="A217" s="90">
        <v>214</v>
      </c>
      <c r="B217" s="110" t="s">
        <v>670</v>
      </c>
      <c r="C217" s="111" t="s">
        <v>483</v>
      </c>
      <c r="D217" s="111"/>
      <c r="E217" s="111"/>
      <c r="F217" s="106"/>
      <c r="G217" s="107"/>
      <c r="H217" s="108">
        <f t="shared" si="6"/>
        <v>0</v>
      </c>
      <c r="I217" s="90">
        <v>1</v>
      </c>
      <c r="J217" s="109">
        <f t="shared" si="7"/>
        <v>0</v>
      </c>
    </row>
    <row r="218" spans="1:10" x14ac:dyDescent="0.25">
      <c r="A218" s="85">
        <v>215</v>
      </c>
      <c r="B218" s="105" t="s">
        <v>671</v>
      </c>
      <c r="C218" s="85" t="s">
        <v>446</v>
      </c>
      <c r="D218" s="85"/>
      <c r="E218" s="85"/>
      <c r="F218" s="106"/>
      <c r="G218" s="107"/>
      <c r="H218" s="108">
        <f t="shared" si="6"/>
        <v>0</v>
      </c>
      <c r="I218" s="85">
        <v>10</v>
      </c>
      <c r="J218" s="109">
        <f t="shared" si="7"/>
        <v>0</v>
      </c>
    </row>
    <row r="219" spans="1:10" x14ac:dyDescent="0.25">
      <c r="A219" s="85">
        <v>216</v>
      </c>
      <c r="B219" s="105" t="s">
        <v>672</v>
      </c>
      <c r="C219" s="85" t="s">
        <v>446</v>
      </c>
      <c r="D219" s="85"/>
      <c r="E219" s="85"/>
      <c r="F219" s="106"/>
      <c r="G219" s="107"/>
      <c r="H219" s="108">
        <f t="shared" si="6"/>
        <v>0</v>
      </c>
      <c r="I219" s="85">
        <v>10</v>
      </c>
      <c r="J219" s="109">
        <f t="shared" si="7"/>
        <v>0</v>
      </c>
    </row>
    <row r="220" spans="1:10" ht="45" x14ac:dyDescent="0.25">
      <c r="A220" s="85">
        <v>217</v>
      </c>
      <c r="B220" s="105" t="s">
        <v>673</v>
      </c>
      <c r="C220" s="85" t="s">
        <v>455</v>
      </c>
      <c r="D220" s="85"/>
      <c r="E220" s="85"/>
      <c r="F220" s="106"/>
      <c r="G220" s="107"/>
      <c r="H220" s="108">
        <f t="shared" si="6"/>
        <v>0</v>
      </c>
      <c r="I220" s="85">
        <v>10</v>
      </c>
      <c r="J220" s="109">
        <f t="shared" si="7"/>
        <v>0</v>
      </c>
    </row>
    <row r="221" spans="1:10" ht="45" x14ac:dyDescent="0.25">
      <c r="A221" s="85">
        <v>218</v>
      </c>
      <c r="B221" s="105" t="s">
        <v>674</v>
      </c>
      <c r="C221" s="85" t="s">
        <v>582</v>
      </c>
      <c r="D221" s="85"/>
      <c r="E221" s="85"/>
      <c r="F221" s="106"/>
      <c r="G221" s="107"/>
      <c r="H221" s="108">
        <f t="shared" si="6"/>
        <v>0</v>
      </c>
      <c r="I221" s="85">
        <v>2</v>
      </c>
      <c r="J221" s="109">
        <f t="shared" si="7"/>
        <v>0</v>
      </c>
    </row>
    <row r="222" spans="1:10" ht="45" x14ac:dyDescent="0.25">
      <c r="A222" s="85">
        <v>219</v>
      </c>
      <c r="B222" s="105" t="s">
        <v>675</v>
      </c>
      <c r="C222" s="85" t="s">
        <v>582</v>
      </c>
      <c r="D222" s="85"/>
      <c r="E222" s="85"/>
      <c r="F222" s="106"/>
      <c r="G222" s="107"/>
      <c r="H222" s="108">
        <f t="shared" si="6"/>
        <v>0</v>
      </c>
      <c r="I222" s="85">
        <v>1</v>
      </c>
      <c r="J222" s="109">
        <f t="shared" si="7"/>
        <v>0</v>
      </c>
    </row>
    <row r="223" spans="1:10" ht="30" x14ac:dyDescent="0.25">
      <c r="A223" s="85">
        <v>220</v>
      </c>
      <c r="B223" s="105" t="s">
        <v>676</v>
      </c>
      <c r="C223" s="85" t="s">
        <v>446</v>
      </c>
      <c r="D223" s="85"/>
      <c r="E223" s="85"/>
      <c r="F223" s="106"/>
      <c r="G223" s="107"/>
      <c r="H223" s="108">
        <f t="shared" si="6"/>
        <v>0</v>
      </c>
      <c r="I223" s="85">
        <v>50</v>
      </c>
      <c r="J223" s="109">
        <f t="shared" si="7"/>
        <v>0</v>
      </c>
    </row>
    <row r="224" spans="1:10" ht="45" x14ac:dyDescent="0.25">
      <c r="A224" s="85">
        <v>221</v>
      </c>
      <c r="B224" s="105" t="s">
        <v>677</v>
      </c>
      <c r="C224" s="85" t="s">
        <v>584</v>
      </c>
      <c r="D224" s="85"/>
      <c r="E224" s="85"/>
      <c r="F224" s="106"/>
      <c r="G224" s="107"/>
      <c r="H224" s="108">
        <f t="shared" si="6"/>
        <v>0</v>
      </c>
      <c r="I224" s="85">
        <v>5</v>
      </c>
      <c r="J224" s="109">
        <f t="shared" si="7"/>
        <v>0</v>
      </c>
    </row>
    <row r="225" spans="1:10" ht="30" x14ac:dyDescent="0.25">
      <c r="A225" s="85">
        <v>222</v>
      </c>
      <c r="B225" s="105" t="s">
        <v>678</v>
      </c>
      <c r="C225" s="85" t="s">
        <v>446</v>
      </c>
      <c r="D225" s="85"/>
      <c r="E225" s="85"/>
      <c r="F225" s="106"/>
      <c r="G225" s="107"/>
      <c r="H225" s="108">
        <f t="shared" si="6"/>
        <v>0</v>
      </c>
      <c r="I225" s="85">
        <v>1</v>
      </c>
      <c r="J225" s="109">
        <f t="shared" si="7"/>
        <v>0</v>
      </c>
    </row>
    <row r="226" spans="1:10" ht="30" x14ac:dyDescent="0.25">
      <c r="A226" s="85">
        <v>223</v>
      </c>
      <c r="B226" s="105" t="s">
        <v>679</v>
      </c>
      <c r="C226" s="85" t="s">
        <v>584</v>
      </c>
      <c r="D226" s="85"/>
      <c r="E226" s="85"/>
      <c r="F226" s="106"/>
      <c r="G226" s="107"/>
      <c r="H226" s="108">
        <f t="shared" si="6"/>
        <v>0</v>
      </c>
      <c r="I226" s="85">
        <v>1</v>
      </c>
      <c r="J226" s="109">
        <f t="shared" si="7"/>
        <v>0</v>
      </c>
    </row>
    <row r="227" spans="1:10" ht="45" x14ac:dyDescent="0.25">
      <c r="A227" s="85">
        <v>224</v>
      </c>
      <c r="B227" s="105" t="s">
        <v>680</v>
      </c>
      <c r="C227" s="85" t="s">
        <v>446</v>
      </c>
      <c r="D227" s="85"/>
      <c r="E227" s="85"/>
      <c r="F227" s="106"/>
      <c r="G227" s="107"/>
      <c r="H227" s="108">
        <f t="shared" si="6"/>
        <v>0</v>
      </c>
      <c r="I227" s="85">
        <v>1</v>
      </c>
      <c r="J227" s="109">
        <f t="shared" si="7"/>
        <v>0</v>
      </c>
    </row>
    <row r="228" spans="1:10" ht="30" x14ac:dyDescent="0.25">
      <c r="A228" s="85">
        <v>225</v>
      </c>
      <c r="B228" s="105" t="s">
        <v>681</v>
      </c>
      <c r="C228" s="85" t="s">
        <v>446</v>
      </c>
      <c r="D228" s="85"/>
      <c r="E228" s="85"/>
      <c r="F228" s="106"/>
      <c r="G228" s="107"/>
      <c r="H228" s="108">
        <f t="shared" si="6"/>
        <v>0</v>
      </c>
      <c r="I228" s="85">
        <v>1</v>
      </c>
      <c r="J228" s="109">
        <f t="shared" si="7"/>
        <v>0</v>
      </c>
    </row>
    <row r="229" spans="1:10" ht="30" x14ac:dyDescent="0.25">
      <c r="A229" s="85">
        <v>226</v>
      </c>
      <c r="B229" s="105" t="s">
        <v>682</v>
      </c>
      <c r="C229" s="85" t="s">
        <v>446</v>
      </c>
      <c r="D229" s="85"/>
      <c r="E229" s="85"/>
      <c r="F229" s="106"/>
      <c r="G229" s="107"/>
      <c r="H229" s="108">
        <f t="shared" si="6"/>
        <v>0</v>
      </c>
      <c r="I229" s="85">
        <v>1</v>
      </c>
      <c r="J229" s="109">
        <f t="shared" si="7"/>
        <v>0</v>
      </c>
    </row>
    <row r="230" spans="1:10" ht="45" x14ac:dyDescent="0.25">
      <c r="A230" s="85">
        <v>227</v>
      </c>
      <c r="B230" s="105" t="s">
        <v>683</v>
      </c>
      <c r="C230" s="85" t="s">
        <v>446</v>
      </c>
      <c r="D230" s="85"/>
      <c r="E230" s="85"/>
      <c r="F230" s="106"/>
      <c r="G230" s="107"/>
      <c r="H230" s="108">
        <f t="shared" si="6"/>
        <v>0</v>
      </c>
      <c r="I230" s="85">
        <v>1</v>
      </c>
      <c r="J230" s="109">
        <f t="shared" si="7"/>
        <v>0</v>
      </c>
    </row>
    <row r="231" spans="1:10" ht="30" x14ac:dyDescent="0.25">
      <c r="A231" s="85">
        <v>228</v>
      </c>
      <c r="B231" s="105" t="s">
        <v>684</v>
      </c>
      <c r="C231" s="85" t="s">
        <v>446</v>
      </c>
      <c r="D231" s="85"/>
      <c r="E231" s="85"/>
      <c r="F231" s="106"/>
      <c r="G231" s="107"/>
      <c r="H231" s="108">
        <f t="shared" si="6"/>
        <v>0</v>
      </c>
      <c r="I231" s="85">
        <v>1</v>
      </c>
      <c r="J231" s="109">
        <f t="shared" si="7"/>
        <v>0</v>
      </c>
    </row>
    <row r="232" spans="1:10" ht="30" x14ac:dyDescent="0.25">
      <c r="A232" s="85">
        <v>229</v>
      </c>
      <c r="B232" s="105" t="s">
        <v>685</v>
      </c>
      <c r="C232" s="85" t="s">
        <v>446</v>
      </c>
      <c r="D232" s="85"/>
      <c r="E232" s="85"/>
      <c r="F232" s="106"/>
      <c r="G232" s="107"/>
      <c r="H232" s="108">
        <f t="shared" si="6"/>
        <v>0</v>
      </c>
      <c r="I232" s="85">
        <v>1</v>
      </c>
      <c r="J232" s="109">
        <f t="shared" si="7"/>
        <v>0</v>
      </c>
    </row>
    <row r="233" spans="1:10" ht="45" x14ac:dyDescent="0.25">
      <c r="A233" s="85">
        <v>230</v>
      </c>
      <c r="B233" s="105" t="s">
        <v>686</v>
      </c>
      <c r="C233" s="85" t="s">
        <v>446</v>
      </c>
      <c r="D233" s="85"/>
      <c r="E233" s="85"/>
      <c r="F233" s="106"/>
      <c r="G233" s="107"/>
      <c r="H233" s="108">
        <f t="shared" si="6"/>
        <v>0</v>
      </c>
      <c r="I233" s="85">
        <v>1</v>
      </c>
      <c r="J233" s="109">
        <f t="shared" si="7"/>
        <v>0</v>
      </c>
    </row>
    <row r="234" spans="1:10" ht="45" x14ac:dyDescent="0.25">
      <c r="A234" s="85">
        <v>231</v>
      </c>
      <c r="B234" s="105" t="s">
        <v>687</v>
      </c>
      <c r="C234" s="85" t="s">
        <v>446</v>
      </c>
      <c r="D234" s="85"/>
      <c r="E234" s="85"/>
      <c r="F234" s="106"/>
      <c r="G234" s="107"/>
      <c r="H234" s="108">
        <f t="shared" si="6"/>
        <v>0</v>
      </c>
      <c r="I234" s="85">
        <v>1</v>
      </c>
      <c r="J234" s="109">
        <f t="shared" si="7"/>
        <v>0</v>
      </c>
    </row>
    <row r="235" spans="1:10" x14ac:dyDescent="0.25">
      <c r="A235" s="85">
        <v>232</v>
      </c>
      <c r="B235" s="105" t="s">
        <v>688</v>
      </c>
      <c r="C235" s="85" t="s">
        <v>458</v>
      </c>
      <c r="D235" s="85"/>
      <c r="E235" s="85"/>
      <c r="F235" s="106"/>
      <c r="G235" s="107"/>
      <c r="H235" s="108">
        <f t="shared" si="6"/>
        <v>0</v>
      </c>
      <c r="I235" s="85">
        <v>5</v>
      </c>
      <c r="J235" s="109">
        <f t="shared" si="7"/>
        <v>0</v>
      </c>
    </row>
    <row r="236" spans="1:10" x14ac:dyDescent="0.25">
      <c r="A236" s="85">
        <v>233</v>
      </c>
      <c r="B236" s="105" t="s">
        <v>689</v>
      </c>
      <c r="C236" s="85" t="s">
        <v>458</v>
      </c>
      <c r="D236" s="85"/>
      <c r="E236" s="85"/>
      <c r="F236" s="106"/>
      <c r="G236" s="107"/>
      <c r="H236" s="108">
        <f t="shared" si="6"/>
        <v>0</v>
      </c>
      <c r="I236" s="85">
        <v>5</v>
      </c>
      <c r="J236" s="109">
        <f t="shared" si="7"/>
        <v>0</v>
      </c>
    </row>
    <row r="237" spans="1:10" x14ac:dyDescent="0.25">
      <c r="A237" s="85">
        <v>234</v>
      </c>
      <c r="B237" s="105" t="s">
        <v>690</v>
      </c>
      <c r="C237" s="85" t="s">
        <v>458</v>
      </c>
      <c r="D237" s="85"/>
      <c r="E237" s="85"/>
      <c r="F237" s="106"/>
      <c r="G237" s="107"/>
      <c r="H237" s="108">
        <f t="shared" si="6"/>
        <v>0</v>
      </c>
      <c r="I237" s="85">
        <v>5</v>
      </c>
      <c r="J237" s="109">
        <f t="shared" si="7"/>
        <v>0</v>
      </c>
    </row>
    <row r="238" spans="1:10" x14ac:dyDescent="0.25">
      <c r="A238" s="85">
        <v>235</v>
      </c>
      <c r="B238" s="105" t="s">
        <v>691</v>
      </c>
      <c r="C238" s="85" t="s">
        <v>458</v>
      </c>
      <c r="D238" s="85"/>
      <c r="E238" s="85"/>
      <c r="F238" s="106"/>
      <c r="G238" s="107"/>
      <c r="H238" s="108">
        <f t="shared" si="6"/>
        <v>0</v>
      </c>
      <c r="I238" s="85">
        <v>1</v>
      </c>
      <c r="J238" s="109">
        <f t="shared" si="7"/>
        <v>0</v>
      </c>
    </row>
    <row r="239" spans="1:10" ht="45" x14ac:dyDescent="0.25">
      <c r="A239" s="85">
        <v>236</v>
      </c>
      <c r="B239" s="105" t="s">
        <v>692</v>
      </c>
      <c r="C239" s="85" t="s">
        <v>446</v>
      </c>
      <c r="D239" s="85"/>
      <c r="E239" s="85"/>
      <c r="F239" s="106"/>
      <c r="G239" s="107"/>
      <c r="H239" s="108">
        <f t="shared" si="6"/>
        <v>0</v>
      </c>
      <c r="I239" s="85">
        <v>1</v>
      </c>
      <c r="J239" s="109">
        <f t="shared" si="7"/>
        <v>0</v>
      </c>
    </row>
    <row r="240" spans="1:10" ht="45" x14ac:dyDescent="0.25">
      <c r="A240" s="85">
        <v>237</v>
      </c>
      <c r="B240" s="105" t="s">
        <v>693</v>
      </c>
      <c r="C240" s="85" t="s">
        <v>587</v>
      </c>
      <c r="D240" s="85"/>
      <c r="E240" s="85"/>
      <c r="F240" s="106"/>
      <c r="G240" s="107"/>
      <c r="H240" s="108">
        <f t="shared" si="6"/>
        <v>0</v>
      </c>
      <c r="I240" s="85">
        <v>1</v>
      </c>
      <c r="J240" s="109">
        <f t="shared" si="7"/>
        <v>0</v>
      </c>
    </row>
    <row r="241" spans="1:10" ht="45" x14ac:dyDescent="0.25">
      <c r="A241" s="85">
        <v>238</v>
      </c>
      <c r="B241" s="105" t="s">
        <v>694</v>
      </c>
      <c r="C241" s="85" t="s">
        <v>587</v>
      </c>
      <c r="D241" s="85"/>
      <c r="E241" s="85"/>
      <c r="F241" s="106"/>
      <c r="G241" s="107"/>
      <c r="H241" s="108">
        <f t="shared" si="6"/>
        <v>0</v>
      </c>
      <c r="I241" s="85">
        <v>1</v>
      </c>
      <c r="J241" s="109">
        <f t="shared" si="7"/>
        <v>0</v>
      </c>
    </row>
    <row r="242" spans="1:10" ht="45" x14ac:dyDescent="0.25">
      <c r="A242" s="85">
        <v>239</v>
      </c>
      <c r="B242" s="105" t="s">
        <v>694</v>
      </c>
      <c r="C242" s="85" t="s">
        <v>587</v>
      </c>
      <c r="D242" s="85"/>
      <c r="E242" s="85"/>
      <c r="F242" s="106"/>
      <c r="G242" s="107"/>
      <c r="H242" s="108">
        <f t="shared" si="6"/>
        <v>0</v>
      </c>
      <c r="I242" s="85">
        <v>1</v>
      </c>
      <c r="J242" s="109">
        <f t="shared" si="7"/>
        <v>0</v>
      </c>
    </row>
    <row r="243" spans="1:10" ht="45" x14ac:dyDescent="0.25">
      <c r="A243" s="85">
        <v>240</v>
      </c>
      <c r="B243" s="105" t="s">
        <v>695</v>
      </c>
      <c r="C243" s="85" t="s">
        <v>587</v>
      </c>
      <c r="D243" s="85"/>
      <c r="E243" s="85"/>
      <c r="F243" s="106"/>
      <c r="G243" s="107"/>
      <c r="H243" s="108">
        <f t="shared" si="6"/>
        <v>0</v>
      </c>
      <c r="I243" s="85">
        <v>1</v>
      </c>
      <c r="J243" s="109">
        <f t="shared" si="7"/>
        <v>0</v>
      </c>
    </row>
    <row r="244" spans="1:10" ht="45" x14ac:dyDescent="0.25">
      <c r="A244" s="85">
        <v>241</v>
      </c>
      <c r="B244" s="105" t="s">
        <v>696</v>
      </c>
      <c r="C244" s="85" t="s">
        <v>697</v>
      </c>
      <c r="D244" s="85"/>
      <c r="E244" s="85"/>
      <c r="F244" s="106"/>
      <c r="G244" s="107"/>
      <c r="H244" s="108">
        <f t="shared" si="6"/>
        <v>0</v>
      </c>
      <c r="I244" s="85">
        <v>1</v>
      </c>
      <c r="J244" s="109">
        <f t="shared" si="7"/>
        <v>0</v>
      </c>
    </row>
    <row r="245" spans="1:10" ht="45" x14ac:dyDescent="0.25">
      <c r="A245" s="85">
        <v>242</v>
      </c>
      <c r="B245" s="105" t="s">
        <v>698</v>
      </c>
      <c r="C245" s="85" t="s">
        <v>697</v>
      </c>
      <c r="D245" s="85"/>
      <c r="E245" s="85"/>
      <c r="F245" s="106"/>
      <c r="G245" s="107"/>
      <c r="H245" s="108">
        <f t="shared" si="6"/>
        <v>0</v>
      </c>
      <c r="I245" s="85">
        <v>1</v>
      </c>
      <c r="J245" s="109">
        <f t="shared" si="7"/>
        <v>0</v>
      </c>
    </row>
    <row r="246" spans="1:10" ht="30" x14ac:dyDescent="0.25">
      <c r="A246" s="85">
        <v>243</v>
      </c>
      <c r="B246" s="105" t="s">
        <v>699</v>
      </c>
      <c r="C246" s="85" t="s">
        <v>697</v>
      </c>
      <c r="D246" s="85"/>
      <c r="E246" s="85"/>
      <c r="F246" s="106"/>
      <c r="G246" s="107"/>
      <c r="H246" s="108">
        <f t="shared" si="6"/>
        <v>0</v>
      </c>
      <c r="I246" s="85">
        <v>1</v>
      </c>
      <c r="J246" s="109">
        <f t="shared" si="7"/>
        <v>0</v>
      </c>
    </row>
    <row r="247" spans="1:10" ht="45" x14ac:dyDescent="0.25">
      <c r="A247" s="85">
        <v>244</v>
      </c>
      <c r="B247" s="105" t="s">
        <v>700</v>
      </c>
      <c r="C247" s="85" t="s">
        <v>446</v>
      </c>
      <c r="D247" s="85"/>
      <c r="E247" s="85"/>
      <c r="F247" s="106"/>
      <c r="G247" s="107"/>
      <c r="H247" s="108">
        <f t="shared" si="6"/>
        <v>0</v>
      </c>
      <c r="I247" s="85">
        <v>1</v>
      </c>
      <c r="J247" s="109">
        <f t="shared" si="7"/>
        <v>0</v>
      </c>
    </row>
    <row r="248" spans="1:10" ht="30" x14ac:dyDescent="0.25">
      <c r="A248" s="85">
        <v>245</v>
      </c>
      <c r="B248" s="105" t="s">
        <v>701</v>
      </c>
      <c r="C248" s="85" t="s">
        <v>446</v>
      </c>
      <c r="D248" s="85"/>
      <c r="E248" s="85"/>
      <c r="F248" s="106"/>
      <c r="G248" s="107"/>
      <c r="H248" s="108">
        <f t="shared" si="6"/>
        <v>0</v>
      </c>
      <c r="I248" s="85">
        <v>1</v>
      </c>
      <c r="J248" s="109">
        <f t="shared" si="7"/>
        <v>0</v>
      </c>
    </row>
    <row r="249" spans="1:10" ht="45" x14ac:dyDescent="0.25">
      <c r="A249" s="85">
        <v>246</v>
      </c>
      <c r="B249" s="105" t="s">
        <v>702</v>
      </c>
      <c r="C249" s="85" t="s">
        <v>446</v>
      </c>
      <c r="D249" s="85"/>
      <c r="E249" s="85"/>
      <c r="F249" s="106"/>
      <c r="G249" s="107"/>
      <c r="H249" s="108">
        <f t="shared" si="6"/>
        <v>0</v>
      </c>
      <c r="I249" s="85">
        <v>1</v>
      </c>
      <c r="J249" s="109">
        <f t="shared" si="7"/>
        <v>0</v>
      </c>
    </row>
    <row r="250" spans="1:10" x14ac:dyDescent="0.25">
      <c r="A250" s="85">
        <v>247</v>
      </c>
      <c r="B250" s="105" t="s">
        <v>703</v>
      </c>
      <c r="C250" s="85" t="s">
        <v>697</v>
      </c>
      <c r="D250" s="85"/>
      <c r="E250" s="85"/>
      <c r="F250" s="106"/>
      <c r="G250" s="107"/>
      <c r="H250" s="108">
        <f t="shared" si="6"/>
        <v>0</v>
      </c>
      <c r="I250" s="85">
        <v>10</v>
      </c>
      <c r="J250" s="109">
        <f t="shared" si="7"/>
        <v>0</v>
      </c>
    </row>
    <row r="251" spans="1:10" ht="30" x14ac:dyDescent="0.25">
      <c r="A251" s="85">
        <v>248</v>
      </c>
      <c r="B251" s="105" t="s">
        <v>704</v>
      </c>
      <c r="C251" s="85" t="s">
        <v>446</v>
      </c>
      <c r="D251" s="85"/>
      <c r="E251" s="85"/>
      <c r="F251" s="106"/>
      <c r="G251" s="107"/>
      <c r="H251" s="108">
        <f t="shared" si="6"/>
        <v>0</v>
      </c>
      <c r="I251" s="85">
        <v>1</v>
      </c>
      <c r="J251" s="109">
        <f t="shared" si="7"/>
        <v>0</v>
      </c>
    </row>
    <row r="252" spans="1:10" ht="30" x14ac:dyDescent="0.25">
      <c r="A252" s="85">
        <v>249</v>
      </c>
      <c r="B252" s="105" t="s">
        <v>705</v>
      </c>
      <c r="C252" s="85" t="s">
        <v>446</v>
      </c>
      <c r="D252" s="85"/>
      <c r="E252" s="85"/>
      <c r="F252" s="106"/>
      <c r="G252" s="107"/>
      <c r="H252" s="108">
        <f t="shared" si="6"/>
        <v>0</v>
      </c>
      <c r="I252" s="85">
        <v>2</v>
      </c>
      <c r="J252" s="109">
        <f t="shared" si="7"/>
        <v>0</v>
      </c>
    </row>
    <row r="253" spans="1:10" ht="30" x14ac:dyDescent="0.25">
      <c r="A253" s="85">
        <v>250</v>
      </c>
      <c r="B253" s="105" t="s">
        <v>706</v>
      </c>
      <c r="C253" s="85" t="s">
        <v>584</v>
      </c>
      <c r="D253" s="85"/>
      <c r="E253" s="85"/>
      <c r="F253" s="106"/>
      <c r="G253" s="107"/>
      <c r="H253" s="108">
        <f t="shared" si="6"/>
        <v>0</v>
      </c>
      <c r="I253" s="85">
        <v>1</v>
      </c>
      <c r="J253" s="109">
        <f t="shared" si="7"/>
        <v>0</v>
      </c>
    </row>
    <row r="254" spans="1:10" ht="30" x14ac:dyDescent="0.25">
      <c r="A254" s="85">
        <v>251</v>
      </c>
      <c r="B254" s="105" t="s">
        <v>707</v>
      </c>
      <c r="C254" s="85" t="s">
        <v>446</v>
      </c>
      <c r="D254" s="85"/>
      <c r="E254" s="85"/>
      <c r="F254" s="106"/>
      <c r="G254" s="107"/>
      <c r="H254" s="108">
        <f t="shared" si="6"/>
        <v>0</v>
      </c>
      <c r="I254" s="85">
        <v>1</v>
      </c>
      <c r="J254" s="109">
        <f t="shared" si="7"/>
        <v>0</v>
      </c>
    </row>
    <row r="255" spans="1:10" ht="30" x14ac:dyDescent="0.25">
      <c r="A255" s="85">
        <v>252</v>
      </c>
      <c r="B255" s="105" t="s">
        <v>708</v>
      </c>
      <c r="C255" s="85" t="s">
        <v>446</v>
      </c>
      <c r="D255" s="85"/>
      <c r="E255" s="85"/>
      <c r="F255" s="106"/>
      <c r="G255" s="107"/>
      <c r="H255" s="108">
        <f t="shared" si="6"/>
        <v>0</v>
      </c>
      <c r="I255" s="85">
        <v>1</v>
      </c>
      <c r="J255" s="109">
        <f t="shared" si="7"/>
        <v>0</v>
      </c>
    </row>
    <row r="256" spans="1:10" x14ac:dyDescent="0.25">
      <c r="A256" s="85">
        <v>253</v>
      </c>
      <c r="B256" s="105" t="s">
        <v>709</v>
      </c>
      <c r="C256" s="85" t="s">
        <v>446</v>
      </c>
      <c r="D256" s="85"/>
      <c r="E256" s="85"/>
      <c r="F256" s="106"/>
      <c r="G256" s="107"/>
      <c r="H256" s="108">
        <f t="shared" si="6"/>
        <v>0</v>
      </c>
      <c r="I256" s="85">
        <v>1</v>
      </c>
      <c r="J256" s="109">
        <f t="shared" si="7"/>
        <v>0</v>
      </c>
    </row>
    <row r="257" spans="1:10" x14ac:dyDescent="0.25">
      <c r="A257" s="85">
        <v>254</v>
      </c>
      <c r="B257" s="105" t="s">
        <v>710</v>
      </c>
      <c r="C257" s="85" t="s">
        <v>446</v>
      </c>
      <c r="D257" s="85"/>
      <c r="E257" s="85"/>
      <c r="F257" s="106"/>
      <c r="G257" s="107"/>
      <c r="H257" s="108">
        <f t="shared" si="6"/>
        <v>0</v>
      </c>
      <c r="I257" s="85">
        <v>1</v>
      </c>
      <c r="J257" s="109">
        <f t="shared" si="7"/>
        <v>0</v>
      </c>
    </row>
    <row r="258" spans="1:10" ht="30" x14ac:dyDescent="0.25">
      <c r="A258" s="85">
        <v>255</v>
      </c>
      <c r="B258" s="105" t="s">
        <v>711</v>
      </c>
      <c r="C258" s="85" t="s">
        <v>446</v>
      </c>
      <c r="D258" s="85"/>
      <c r="E258" s="85"/>
      <c r="F258" s="106"/>
      <c r="G258" s="107"/>
      <c r="H258" s="108">
        <f t="shared" si="6"/>
        <v>0</v>
      </c>
      <c r="I258" s="85">
        <v>5</v>
      </c>
      <c r="J258" s="109">
        <f t="shared" si="7"/>
        <v>0</v>
      </c>
    </row>
    <row r="259" spans="1:10" ht="60" x14ac:dyDescent="0.25">
      <c r="A259" s="85">
        <v>256</v>
      </c>
      <c r="B259" s="105" t="s">
        <v>712</v>
      </c>
      <c r="C259" s="85" t="s">
        <v>446</v>
      </c>
      <c r="D259" s="85"/>
      <c r="E259" s="85"/>
      <c r="F259" s="106"/>
      <c r="G259" s="107"/>
      <c r="H259" s="108">
        <f t="shared" si="6"/>
        <v>0</v>
      </c>
      <c r="I259" s="85">
        <v>5</v>
      </c>
      <c r="J259" s="109">
        <f t="shared" si="7"/>
        <v>0</v>
      </c>
    </row>
    <row r="260" spans="1:10" x14ac:dyDescent="0.25">
      <c r="A260" s="85">
        <v>257</v>
      </c>
      <c r="B260" s="105" t="s">
        <v>713</v>
      </c>
      <c r="C260" s="85" t="s">
        <v>446</v>
      </c>
      <c r="D260" s="85"/>
      <c r="E260" s="85"/>
      <c r="F260" s="106"/>
      <c r="G260" s="107"/>
      <c r="H260" s="108">
        <f t="shared" si="6"/>
        <v>0</v>
      </c>
      <c r="I260" s="85">
        <v>2</v>
      </c>
      <c r="J260" s="109">
        <f t="shared" si="7"/>
        <v>0</v>
      </c>
    </row>
    <row r="261" spans="1:10" ht="30" x14ac:dyDescent="0.25">
      <c r="A261" s="85">
        <v>258</v>
      </c>
      <c r="B261" s="105" t="s">
        <v>714</v>
      </c>
      <c r="C261" s="85" t="s">
        <v>446</v>
      </c>
      <c r="D261" s="85"/>
      <c r="E261" s="85"/>
      <c r="F261" s="106"/>
      <c r="G261" s="107"/>
      <c r="H261" s="108">
        <f t="shared" si="6"/>
        <v>0</v>
      </c>
      <c r="I261" s="85">
        <v>5</v>
      </c>
      <c r="J261" s="109">
        <f t="shared" si="7"/>
        <v>0</v>
      </c>
    </row>
    <row r="262" spans="1:10" ht="30" x14ac:dyDescent="0.25">
      <c r="A262" s="85">
        <v>259</v>
      </c>
      <c r="B262" s="105" t="s">
        <v>715</v>
      </c>
      <c r="C262" s="85" t="s">
        <v>446</v>
      </c>
      <c r="D262" s="85"/>
      <c r="E262" s="85"/>
      <c r="F262" s="106"/>
      <c r="G262" s="107"/>
      <c r="H262" s="108">
        <f t="shared" si="6"/>
        <v>0</v>
      </c>
      <c r="I262" s="85">
        <v>5</v>
      </c>
      <c r="J262" s="109">
        <f t="shared" si="7"/>
        <v>0</v>
      </c>
    </row>
    <row r="263" spans="1:10" ht="30" x14ac:dyDescent="0.25">
      <c r="A263" s="85">
        <v>260</v>
      </c>
      <c r="B263" s="105" t="s">
        <v>716</v>
      </c>
      <c r="C263" s="85" t="s">
        <v>446</v>
      </c>
      <c r="D263" s="85"/>
      <c r="E263" s="85"/>
      <c r="F263" s="106"/>
      <c r="G263" s="107"/>
      <c r="H263" s="108">
        <f t="shared" si="6"/>
        <v>0</v>
      </c>
      <c r="I263" s="85">
        <v>1</v>
      </c>
      <c r="J263" s="109">
        <f t="shared" si="7"/>
        <v>0</v>
      </c>
    </row>
    <row r="264" spans="1:10" ht="45" x14ac:dyDescent="0.25">
      <c r="A264" s="85">
        <v>261</v>
      </c>
      <c r="B264" s="105" t="s">
        <v>717</v>
      </c>
      <c r="C264" s="85" t="s">
        <v>587</v>
      </c>
      <c r="D264" s="85"/>
      <c r="E264" s="85"/>
      <c r="F264" s="106"/>
      <c r="G264" s="107"/>
      <c r="H264" s="108">
        <f t="shared" si="6"/>
        <v>0</v>
      </c>
      <c r="I264" s="85">
        <v>1</v>
      </c>
      <c r="J264" s="109">
        <f t="shared" si="7"/>
        <v>0</v>
      </c>
    </row>
    <row r="265" spans="1:10" ht="45" x14ac:dyDescent="0.25">
      <c r="A265" s="85">
        <v>262</v>
      </c>
      <c r="B265" s="105" t="s">
        <v>718</v>
      </c>
      <c r="C265" s="85" t="s">
        <v>446</v>
      </c>
      <c r="D265" s="85"/>
      <c r="E265" s="85"/>
      <c r="F265" s="106"/>
      <c r="G265" s="107"/>
      <c r="H265" s="108">
        <f t="shared" ref="H265:H328" si="8">G265+F265</f>
        <v>0</v>
      </c>
      <c r="I265" s="85">
        <v>10</v>
      </c>
      <c r="J265" s="109">
        <f t="shared" ref="J265:J328" si="9">I265*H265</f>
        <v>0</v>
      </c>
    </row>
    <row r="266" spans="1:10" ht="45" x14ac:dyDescent="0.25">
      <c r="A266" s="85">
        <v>263</v>
      </c>
      <c r="B266" s="105" t="s">
        <v>719</v>
      </c>
      <c r="C266" s="85" t="s">
        <v>446</v>
      </c>
      <c r="D266" s="85"/>
      <c r="E266" s="85"/>
      <c r="F266" s="106"/>
      <c r="G266" s="107"/>
      <c r="H266" s="108">
        <f t="shared" si="8"/>
        <v>0</v>
      </c>
      <c r="I266" s="85">
        <v>10</v>
      </c>
      <c r="J266" s="109">
        <f t="shared" si="9"/>
        <v>0</v>
      </c>
    </row>
    <row r="267" spans="1:10" ht="45" x14ac:dyDescent="0.25">
      <c r="A267" s="85">
        <v>264</v>
      </c>
      <c r="B267" s="105" t="s">
        <v>720</v>
      </c>
      <c r="C267" s="85" t="s">
        <v>446</v>
      </c>
      <c r="D267" s="85"/>
      <c r="E267" s="85"/>
      <c r="F267" s="106"/>
      <c r="G267" s="107"/>
      <c r="H267" s="108">
        <f t="shared" si="8"/>
        <v>0</v>
      </c>
      <c r="I267" s="85">
        <v>1</v>
      </c>
      <c r="J267" s="109">
        <f t="shared" si="9"/>
        <v>0</v>
      </c>
    </row>
    <row r="268" spans="1:10" ht="45" x14ac:dyDescent="0.25">
      <c r="A268" s="85">
        <v>265</v>
      </c>
      <c r="B268" s="105" t="s">
        <v>721</v>
      </c>
      <c r="C268" s="85" t="s">
        <v>446</v>
      </c>
      <c r="D268" s="85"/>
      <c r="E268" s="85"/>
      <c r="F268" s="106"/>
      <c r="G268" s="107"/>
      <c r="H268" s="108">
        <f t="shared" si="8"/>
        <v>0</v>
      </c>
      <c r="I268" s="85">
        <v>1</v>
      </c>
      <c r="J268" s="109">
        <f t="shared" si="9"/>
        <v>0</v>
      </c>
    </row>
    <row r="269" spans="1:10" x14ac:dyDescent="0.25">
      <c r="A269" s="85">
        <v>266</v>
      </c>
      <c r="B269" s="105" t="s">
        <v>722</v>
      </c>
      <c r="C269" s="85" t="s">
        <v>635</v>
      </c>
      <c r="D269" s="85"/>
      <c r="E269" s="85"/>
      <c r="F269" s="106"/>
      <c r="G269" s="107"/>
      <c r="H269" s="108">
        <f t="shared" si="8"/>
        <v>0</v>
      </c>
      <c r="I269" s="85">
        <v>2</v>
      </c>
      <c r="J269" s="109">
        <f t="shared" si="9"/>
        <v>0</v>
      </c>
    </row>
    <row r="270" spans="1:10" x14ac:dyDescent="0.25">
      <c r="A270" s="85">
        <v>267</v>
      </c>
      <c r="B270" s="105" t="s">
        <v>723</v>
      </c>
      <c r="C270" s="85" t="s">
        <v>446</v>
      </c>
      <c r="D270" s="85"/>
      <c r="E270" s="85"/>
      <c r="F270" s="106"/>
      <c r="G270" s="107"/>
      <c r="H270" s="108">
        <f t="shared" si="8"/>
        <v>0</v>
      </c>
      <c r="I270" s="85">
        <v>50</v>
      </c>
      <c r="J270" s="109">
        <f t="shared" si="9"/>
        <v>0</v>
      </c>
    </row>
    <row r="271" spans="1:10" x14ac:dyDescent="0.25">
      <c r="A271" s="85">
        <v>268</v>
      </c>
      <c r="B271" s="105" t="s">
        <v>724</v>
      </c>
      <c r="C271" s="85" t="s">
        <v>446</v>
      </c>
      <c r="D271" s="85"/>
      <c r="E271" s="85"/>
      <c r="F271" s="106"/>
      <c r="G271" s="107"/>
      <c r="H271" s="108">
        <f t="shared" si="8"/>
        <v>0</v>
      </c>
      <c r="I271" s="85">
        <v>10</v>
      </c>
      <c r="J271" s="109">
        <f t="shared" si="9"/>
        <v>0</v>
      </c>
    </row>
    <row r="272" spans="1:10" ht="45" x14ac:dyDescent="0.25">
      <c r="A272" s="85">
        <v>269</v>
      </c>
      <c r="B272" s="105" t="s">
        <v>725</v>
      </c>
      <c r="C272" s="85" t="s">
        <v>584</v>
      </c>
      <c r="D272" s="85"/>
      <c r="E272" s="85"/>
      <c r="F272" s="106"/>
      <c r="G272" s="107"/>
      <c r="H272" s="108">
        <f t="shared" si="8"/>
        <v>0</v>
      </c>
      <c r="I272" s="85">
        <v>5</v>
      </c>
      <c r="J272" s="109">
        <f t="shared" si="9"/>
        <v>0</v>
      </c>
    </row>
    <row r="273" spans="1:10" ht="30" x14ac:dyDescent="0.25">
      <c r="A273" s="85">
        <v>270</v>
      </c>
      <c r="B273" s="105" t="s">
        <v>726</v>
      </c>
      <c r="C273" s="85" t="s">
        <v>727</v>
      </c>
      <c r="D273" s="85"/>
      <c r="E273" s="85"/>
      <c r="F273" s="106"/>
      <c r="G273" s="107"/>
      <c r="H273" s="108">
        <f t="shared" si="8"/>
        <v>0</v>
      </c>
      <c r="I273" s="85">
        <v>1</v>
      </c>
      <c r="J273" s="109">
        <f t="shared" si="9"/>
        <v>0</v>
      </c>
    </row>
    <row r="274" spans="1:10" x14ac:dyDescent="0.25">
      <c r="A274" s="85">
        <v>271</v>
      </c>
      <c r="B274" s="105" t="s">
        <v>728</v>
      </c>
      <c r="C274" s="85" t="s">
        <v>584</v>
      </c>
      <c r="D274" s="85"/>
      <c r="E274" s="85"/>
      <c r="F274" s="106"/>
      <c r="G274" s="107"/>
      <c r="H274" s="108">
        <f t="shared" si="8"/>
        <v>0</v>
      </c>
      <c r="I274" s="85">
        <v>1</v>
      </c>
      <c r="J274" s="109">
        <f t="shared" si="9"/>
        <v>0</v>
      </c>
    </row>
    <row r="275" spans="1:10" x14ac:dyDescent="0.25">
      <c r="A275" s="85">
        <v>272</v>
      </c>
      <c r="B275" s="105" t="s">
        <v>729</v>
      </c>
      <c r="C275" s="85" t="s">
        <v>584</v>
      </c>
      <c r="D275" s="85"/>
      <c r="E275" s="85"/>
      <c r="F275" s="106"/>
      <c r="G275" s="107"/>
      <c r="H275" s="108">
        <f t="shared" si="8"/>
        <v>0</v>
      </c>
      <c r="I275" s="85">
        <v>36</v>
      </c>
      <c r="J275" s="109">
        <f t="shared" si="9"/>
        <v>0</v>
      </c>
    </row>
    <row r="276" spans="1:10" ht="30" x14ac:dyDescent="0.25">
      <c r="A276" s="85">
        <v>273</v>
      </c>
      <c r="B276" s="105" t="s">
        <v>730</v>
      </c>
      <c r="C276" s="85" t="s">
        <v>584</v>
      </c>
      <c r="D276" s="85"/>
      <c r="E276" s="85"/>
      <c r="F276" s="106"/>
      <c r="G276" s="107"/>
      <c r="H276" s="108">
        <f t="shared" si="8"/>
        <v>0</v>
      </c>
      <c r="I276" s="85">
        <v>36</v>
      </c>
      <c r="J276" s="109">
        <f t="shared" si="9"/>
        <v>0</v>
      </c>
    </row>
    <row r="277" spans="1:10" ht="45" x14ac:dyDescent="0.25">
      <c r="A277" s="85">
        <v>274</v>
      </c>
      <c r="B277" s="105" t="s">
        <v>731</v>
      </c>
      <c r="C277" s="85" t="s">
        <v>584</v>
      </c>
      <c r="D277" s="85"/>
      <c r="E277" s="85"/>
      <c r="F277" s="106"/>
      <c r="G277" s="107"/>
      <c r="H277" s="108">
        <f t="shared" si="8"/>
        <v>0</v>
      </c>
      <c r="I277" s="85">
        <v>1</v>
      </c>
      <c r="J277" s="109">
        <f t="shared" si="9"/>
        <v>0</v>
      </c>
    </row>
    <row r="278" spans="1:10" ht="30" x14ac:dyDescent="0.25">
      <c r="A278" s="85">
        <v>275</v>
      </c>
      <c r="B278" s="105" t="s">
        <v>732</v>
      </c>
      <c r="C278" s="85" t="s">
        <v>584</v>
      </c>
      <c r="D278" s="85"/>
      <c r="E278" s="85"/>
      <c r="F278" s="106"/>
      <c r="G278" s="107"/>
      <c r="H278" s="108">
        <f t="shared" si="8"/>
        <v>0</v>
      </c>
      <c r="I278" s="85">
        <v>1</v>
      </c>
      <c r="J278" s="109">
        <f t="shared" si="9"/>
        <v>0</v>
      </c>
    </row>
    <row r="279" spans="1:10" x14ac:dyDescent="0.25">
      <c r="A279" s="85">
        <v>276</v>
      </c>
      <c r="B279" s="105" t="s">
        <v>733</v>
      </c>
      <c r="C279" s="85" t="s">
        <v>584</v>
      </c>
      <c r="D279" s="85"/>
      <c r="E279" s="85"/>
      <c r="F279" s="106"/>
      <c r="G279" s="107"/>
      <c r="H279" s="108">
        <f t="shared" si="8"/>
        <v>0</v>
      </c>
      <c r="I279" s="85">
        <v>1</v>
      </c>
      <c r="J279" s="109">
        <f t="shared" si="9"/>
        <v>0</v>
      </c>
    </row>
    <row r="280" spans="1:10" ht="45" x14ac:dyDescent="0.25">
      <c r="A280" s="85">
        <v>277</v>
      </c>
      <c r="B280" s="105" t="s">
        <v>734</v>
      </c>
      <c r="C280" s="85" t="s">
        <v>727</v>
      </c>
      <c r="D280" s="85"/>
      <c r="E280" s="85"/>
      <c r="F280" s="106"/>
      <c r="G280" s="107"/>
      <c r="H280" s="108">
        <f t="shared" si="8"/>
        <v>0</v>
      </c>
      <c r="I280" s="85">
        <v>1</v>
      </c>
      <c r="J280" s="109">
        <f t="shared" si="9"/>
        <v>0</v>
      </c>
    </row>
    <row r="281" spans="1:10" ht="30" x14ac:dyDescent="0.25">
      <c r="A281" s="85">
        <v>278</v>
      </c>
      <c r="B281" s="105" t="s">
        <v>735</v>
      </c>
      <c r="C281" s="85" t="s">
        <v>727</v>
      </c>
      <c r="D281" s="85"/>
      <c r="E281" s="85"/>
      <c r="F281" s="106"/>
      <c r="G281" s="107"/>
      <c r="H281" s="108">
        <f t="shared" si="8"/>
        <v>0</v>
      </c>
      <c r="I281" s="85">
        <v>1</v>
      </c>
      <c r="J281" s="109">
        <f t="shared" si="9"/>
        <v>0</v>
      </c>
    </row>
    <row r="282" spans="1:10" ht="30" x14ac:dyDescent="0.25">
      <c r="A282" s="85">
        <v>279</v>
      </c>
      <c r="B282" s="105" t="s">
        <v>736</v>
      </c>
      <c r="C282" s="85" t="s">
        <v>584</v>
      </c>
      <c r="D282" s="85"/>
      <c r="E282" s="85"/>
      <c r="F282" s="106"/>
      <c r="G282" s="107"/>
      <c r="H282" s="108">
        <f t="shared" si="8"/>
        <v>0</v>
      </c>
      <c r="I282" s="85">
        <v>36</v>
      </c>
      <c r="J282" s="109">
        <f t="shared" si="9"/>
        <v>0</v>
      </c>
    </row>
    <row r="283" spans="1:10" ht="30" x14ac:dyDescent="0.25">
      <c r="A283" s="85">
        <v>280</v>
      </c>
      <c r="B283" s="105" t="s">
        <v>737</v>
      </c>
      <c r="C283" s="85" t="s">
        <v>584</v>
      </c>
      <c r="D283" s="85"/>
      <c r="E283" s="85"/>
      <c r="F283" s="106"/>
      <c r="G283" s="107"/>
      <c r="H283" s="108">
        <f t="shared" si="8"/>
        <v>0</v>
      </c>
      <c r="I283" s="85">
        <v>36</v>
      </c>
      <c r="J283" s="109">
        <f t="shared" si="9"/>
        <v>0</v>
      </c>
    </row>
    <row r="284" spans="1:10" ht="30" x14ac:dyDescent="0.25">
      <c r="A284" s="85">
        <v>281</v>
      </c>
      <c r="B284" s="105" t="s">
        <v>738</v>
      </c>
      <c r="C284" s="85" t="s">
        <v>584</v>
      </c>
      <c r="D284" s="85"/>
      <c r="E284" s="85"/>
      <c r="F284" s="106"/>
      <c r="G284" s="107"/>
      <c r="H284" s="108">
        <f t="shared" si="8"/>
        <v>0</v>
      </c>
      <c r="I284" s="85">
        <v>1</v>
      </c>
      <c r="J284" s="109">
        <f t="shared" si="9"/>
        <v>0</v>
      </c>
    </row>
    <row r="285" spans="1:10" x14ac:dyDescent="0.25">
      <c r="A285" s="85">
        <v>282</v>
      </c>
      <c r="B285" s="105" t="s">
        <v>739</v>
      </c>
      <c r="C285" s="85" t="s">
        <v>446</v>
      </c>
      <c r="D285" s="85"/>
      <c r="E285" s="85"/>
      <c r="F285" s="106"/>
      <c r="G285" s="107"/>
      <c r="H285" s="108">
        <f t="shared" si="8"/>
        <v>0</v>
      </c>
      <c r="I285" s="85">
        <v>10</v>
      </c>
      <c r="J285" s="109">
        <f t="shared" si="9"/>
        <v>0</v>
      </c>
    </row>
    <row r="286" spans="1:10" ht="30" x14ac:dyDescent="0.25">
      <c r="A286" s="85">
        <v>283</v>
      </c>
      <c r="B286" s="105" t="s">
        <v>740</v>
      </c>
      <c r="C286" s="85" t="s">
        <v>446</v>
      </c>
      <c r="D286" s="85"/>
      <c r="E286" s="85"/>
      <c r="F286" s="106"/>
      <c r="G286" s="107"/>
      <c r="H286" s="108">
        <f t="shared" si="8"/>
        <v>0</v>
      </c>
      <c r="I286" s="85">
        <v>10</v>
      </c>
      <c r="J286" s="109">
        <f t="shared" si="9"/>
        <v>0</v>
      </c>
    </row>
    <row r="287" spans="1:10" ht="45" x14ac:dyDescent="0.25">
      <c r="A287" s="85">
        <v>284</v>
      </c>
      <c r="B287" s="105" t="s">
        <v>741</v>
      </c>
      <c r="C287" s="85" t="s">
        <v>446</v>
      </c>
      <c r="D287" s="85"/>
      <c r="E287" s="85"/>
      <c r="F287" s="106"/>
      <c r="G287" s="107"/>
      <c r="H287" s="108">
        <f t="shared" si="8"/>
        <v>0</v>
      </c>
      <c r="I287" s="85">
        <v>5</v>
      </c>
      <c r="J287" s="109">
        <f t="shared" si="9"/>
        <v>0</v>
      </c>
    </row>
    <row r="288" spans="1:10" ht="30" x14ac:dyDescent="0.25">
      <c r="A288" s="85">
        <v>285</v>
      </c>
      <c r="B288" s="105" t="s">
        <v>742</v>
      </c>
      <c r="C288" s="85" t="s">
        <v>446</v>
      </c>
      <c r="D288" s="85"/>
      <c r="E288" s="85"/>
      <c r="F288" s="106"/>
      <c r="G288" s="107"/>
      <c r="H288" s="108">
        <f t="shared" si="8"/>
        <v>0</v>
      </c>
      <c r="I288" s="85">
        <v>2</v>
      </c>
      <c r="J288" s="109">
        <f t="shared" si="9"/>
        <v>0</v>
      </c>
    </row>
    <row r="289" spans="1:10" ht="45" x14ac:dyDescent="0.25">
      <c r="A289" s="85">
        <v>286</v>
      </c>
      <c r="B289" s="105" t="s">
        <v>743</v>
      </c>
      <c r="C289" s="85" t="s">
        <v>446</v>
      </c>
      <c r="D289" s="85"/>
      <c r="E289" s="85"/>
      <c r="F289" s="106"/>
      <c r="G289" s="107"/>
      <c r="H289" s="108">
        <f t="shared" si="8"/>
        <v>0</v>
      </c>
      <c r="I289" s="85">
        <v>1</v>
      </c>
      <c r="J289" s="109">
        <f t="shared" si="9"/>
        <v>0</v>
      </c>
    </row>
    <row r="290" spans="1:10" x14ac:dyDescent="0.25">
      <c r="A290" s="85">
        <v>287</v>
      </c>
      <c r="B290" s="105" t="s">
        <v>744</v>
      </c>
      <c r="C290" s="85" t="s">
        <v>446</v>
      </c>
      <c r="D290" s="85"/>
      <c r="E290" s="85"/>
      <c r="F290" s="106"/>
      <c r="G290" s="107"/>
      <c r="H290" s="108">
        <f t="shared" si="8"/>
        <v>0</v>
      </c>
      <c r="I290" s="85">
        <v>10</v>
      </c>
      <c r="J290" s="109">
        <f t="shared" si="9"/>
        <v>0</v>
      </c>
    </row>
    <row r="291" spans="1:10" ht="30" x14ac:dyDescent="0.25">
      <c r="A291" s="85">
        <v>288</v>
      </c>
      <c r="B291" s="105" t="s">
        <v>745</v>
      </c>
      <c r="C291" s="85" t="s">
        <v>446</v>
      </c>
      <c r="D291" s="85"/>
      <c r="E291" s="85"/>
      <c r="F291" s="106"/>
      <c r="G291" s="107"/>
      <c r="H291" s="108">
        <f t="shared" si="8"/>
        <v>0</v>
      </c>
      <c r="I291" s="85">
        <v>10</v>
      </c>
      <c r="J291" s="109">
        <f t="shared" si="9"/>
        <v>0</v>
      </c>
    </row>
    <row r="292" spans="1:10" ht="45" x14ac:dyDescent="0.25">
      <c r="A292" s="85">
        <v>289</v>
      </c>
      <c r="B292" s="105" t="s">
        <v>746</v>
      </c>
      <c r="C292" s="85" t="s">
        <v>446</v>
      </c>
      <c r="D292" s="85"/>
      <c r="E292" s="85"/>
      <c r="F292" s="106"/>
      <c r="G292" s="107"/>
      <c r="H292" s="108">
        <f t="shared" si="8"/>
        <v>0</v>
      </c>
      <c r="I292" s="85">
        <v>3</v>
      </c>
      <c r="J292" s="109">
        <f t="shared" si="9"/>
        <v>0</v>
      </c>
    </row>
    <row r="293" spans="1:10" ht="45" x14ac:dyDescent="0.25">
      <c r="A293" s="85">
        <v>290</v>
      </c>
      <c r="B293" s="105" t="s">
        <v>747</v>
      </c>
      <c r="C293" s="85" t="s">
        <v>446</v>
      </c>
      <c r="D293" s="85"/>
      <c r="E293" s="85"/>
      <c r="F293" s="106"/>
      <c r="G293" s="107"/>
      <c r="H293" s="108">
        <f t="shared" si="8"/>
        <v>0</v>
      </c>
      <c r="I293" s="85">
        <v>1</v>
      </c>
      <c r="J293" s="109">
        <f t="shared" si="9"/>
        <v>0</v>
      </c>
    </row>
    <row r="294" spans="1:10" ht="45" x14ac:dyDescent="0.25">
      <c r="A294" s="85">
        <v>291</v>
      </c>
      <c r="B294" s="105" t="s">
        <v>748</v>
      </c>
      <c r="C294" s="85" t="s">
        <v>446</v>
      </c>
      <c r="D294" s="85"/>
      <c r="E294" s="85"/>
      <c r="F294" s="106"/>
      <c r="G294" s="107"/>
      <c r="H294" s="108">
        <f t="shared" si="8"/>
        <v>0</v>
      </c>
      <c r="I294" s="85">
        <v>1</v>
      </c>
      <c r="J294" s="109">
        <f t="shared" si="9"/>
        <v>0</v>
      </c>
    </row>
    <row r="295" spans="1:10" ht="45" x14ac:dyDescent="0.25">
      <c r="A295" s="85">
        <v>292</v>
      </c>
      <c r="B295" s="105" t="s">
        <v>749</v>
      </c>
      <c r="C295" s="85" t="s">
        <v>446</v>
      </c>
      <c r="D295" s="85"/>
      <c r="E295" s="85"/>
      <c r="F295" s="106"/>
      <c r="G295" s="107"/>
      <c r="H295" s="108">
        <f t="shared" si="8"/>
        <v>0</v>
      </c>
      <c r="I295" s="85">
        <v>1</v>
      </c>
      <c r="J295" s="109">
        <f t="shared" si="9"/>
        <v>0</v>
      </c>
    </row>
    <row r="296" spans="1:10" ht="30" x14ac:dyDescent="0.25">
      <c r="A296" s="85">
        <v>293</v>
      </c>
      <c r="B296" s="105" t="s">
        <v>750</v>
      </c>
      <c r="C296" s="85" t="s">
        <v>446</v>
      </c>
      <c r="D296" s="85"/>
      <c r="E296" s="85"/>
      <c r="F296" s="106"/>
      <c r="G296" s="107"/>
      <c r="H296" s="108">
        <f t="shared" si="8"/>
        <v>0</v>
      </c>
      <c r="I296" s="85">
        <v>1</v>
      </c>
      <c r="J296" s="109">
        <f t="shared" si="9"/>
        <v>0</v>
      </c>
    </row>
    <row r="297" spans="1:10" ht="45" x14ac:dyDescent="0.25">
      <c r="A297" s="85">
        <v>294</v>
      </c>
      <c r="B297" s="105" t="s">
        <v>751</v>
      </c>
      <c r="C297" s="85" t="s">
        <v>446</v>
      </c>
      <c r="D297" s="85"/>
      <c r="E297" s="85"/>
      <c r="F297" s="106"/>
      <c r="G297" s="107"/>
      <c r="H297" s="108">
        <f t="shared" si="8"/>
        <v>0</v>
      </c>
      <c r="I297" s="85">
        <v>1</v>
      </c>
      <c r="J297" s="109">
        <f t="shared" si="9"/>
        <v>0</v>
      </c>
    </row>
    <row r="298" spans="1:10" ht="30" x14ac:dyDescent="0.25">
      <c r="A298" s="85">
        <v>295</v>
      </c>
      <c r="B298" s="105" t="s">
        <v>752</v>
      </c>
      <c r="C298" s="85" t="s">
        <v>446</v>
      </c>
      <c r="D298" s="85"/>
      <c r="E298" s="85"/>
      <c r="F298" s="106"/>
      <c r="G298" s="107"/>
      <c r="H298" s="108">
        <f t="shared" si="8"/>
        <v>0</v>
      </c>
      <c r="I298" s="85">
        <v>1</v>
      </c>
      <c r="J298" s="109">
        <f t="shared" si="9"/>
        <v>0</v>
      </c>
    </row>
    <row r="299" spans="1:10" ht="45" x14ac:dyDescent="0.25">
      <c r="A299" s="85">
        <v>296</v>
      </c>
      <c r="B299" s="105" t="s">
        <v>753</v>
      </c>
      <c r="C299" s="85" t="s">
        <v>446</v>
      </c>
      <c r="D299" s="85"/>
      <c r="E299" s="85"/>
      <c r="F299" s="106"/>
      <c r="G299" s="107"/>
      <c r="H299" s="108">
        <f t="shared" si="8"/>
        <v>0</v>
      </c>
      <c r="I299" s="85">
        <v>1</v>
      </c>
      <c r="J299" s="109">
        <f t="shared" si="9"/>
        <v>0</v>
      </c>
    </row>
    <row r="300" spans="1:10" ht="45" x14ac:dyDescent="0.25">
      <c r="A300" s="85">
        <v>297</v>
      </c>
      <c r="B300" s="105" t="s">
        <v>754</v>
      </c>
      <c r="C300" s="85" t="s">
        <v>483</v>
      </c>
      <c r="D300" s="85"/>
      <c r="E300" s="85"/>
      <c r="F300" s="106"/>
      <c r="G300" s="107"/>
      <c r="H300" s="108">
        <f t="shared" si="8"/>
        <v>0</v>
      </c>
      <c r="I300" s="85">
        <v>1</v>
      </c>
      <c r="J300" s="109">
        <f t="shared" si="9"/>
        <v>0</v>
      </c>
    </row>
    <row r="301" spans="1:10" ht="45" x14ac:dyDescent="0.25">
      <c r="A301" s="85">
        <v>298</v>
      </c>
      <c r="B301" s="105" t="s">
        <v>755</v>
      </c>
      <c r="C301" s="85" t="s">
        <v>483</v>
      </c>
      <c r="D301" s="85"/>
      <c r="E301" s="85"/>
      <c r="F301" s="106"/>
      <c r="G301" s="107"/>
      <c r="H301" s="108">
        <f t="shared" si="8"/>
        <v>0</v>
      </c>
      <c r="I301" s="85">
        <v>1</v>
      </c>
      <c r="J301" s="109">
        <f t="shared" si="9"/>
        <v>0</v>
      </c>
    </row>
    <row r="302" spans="1:10" ht="30" x14ac:dyDescent="0.25">
      <c r="A302" s="85">
        <v>299</v>
      </c>
      <c r="B302" s="105" t="s">
        <v>756</v>
      </c>
      <c r="C302" s="85" t="s">
        <v>483</v>
      </c>
      <c r="D302" s="85"/>
      <c r="E302" s="85"/>
      <c r="F302" s="106"/>
      <c r="G302" s="107"/>
      <c r="H302" s="108">
        <f t="shared" si="8"/>
        <v>0</v>
      </c>
      <c r="I302" s="85">
        <v>1</v>
      </c>
      <c r="J302" s="109">
        <f t="shared" si="9"/>
        <v>0</v>
      </c>
    </row>
    <row r="303" spans="1:10" ht="30" x14ac:dyDescent="0.25">
      <c r="A303" s="85">
        <v>300</v>
      </c>
      <c r="B303" s="105" t="s">
        <v>757</v>
      </c>
      <c r="C303" s="85" t="s">
        <v>483</v>
      </c>
      <c r="D303" s="85"/>
      <c r="E303" s="85"/>
      <c r="F303" s="106"/>
      <c r="G303" s="107"/>
      <c r="H303" s="108">
        <f t="shared" si="8"/>
        <v>0</v>
      </c>
      <c r="I303" s="85">
        <v>1</v>
      </c>
      <c r="J303" s="109">
        <f t="shared" si="9"/>
        <v>0</v>
      </c>
    </row>
    <row r="304" spans="1:10" ht="30" x14ac:dyDescent="0.25">
      <c r="A304" s="85">
        <v>301</v>
      </c>
      <c r="B304" s="105" t="s">
        <v>757</v>
      </c>
      <c r="C304" s="85" t="s">
        <v>483</v>
      </c>
      <c r="D304" s="85"/>
      <c r="E304" s="85"/>
      <c r="F304" s="106"/>
      <c r="G304" s="107"/>
      <c r="H304" s="108">
        <f t="shared" si="8"/>
        <v>0</v>
      </c>
      <c r="I304" s="85">
        <v>1</v>
      </c>
      <c r="J304" s="109">
        <f t="shared" si="9"/>
        <v>0</v>
      </c>
    </row>
    <row r="305" spans="1:10" ht="30" x14ac:dyDescent="0.25">
      <c r="A305" s="85">
        <v>302</v>
      </c>
      <c r="B305" s="105" t="s">
        <v>758</v>
      </c>
      <c r="C305" s="85" t="s">
        <v>483</v>
      </c>
      <c r="D305" s="85"/>
      <c r="E305" s="85"/>
      <c r="F305" s="106"/>
      <c r="G305" s="107"/>
      <c r="H305" s="108">
        <f t="shared" si="8"/>
        <v>0</v>
      </c>
      <c r="I305" s="85">
        <v>1</v>
      </c>
      <c r="J305" s="109">
        <f t="shared" si="9"/>
        <v>0</v>
      </c>
    </row>
    <row r="306" spans="1:10" ht="30" x14ac:dyDescent="0.25">
      <c r="A306" s="85">
        <v>303</v>
      </c>
      <c r="B306" s="105" t="s">
        <v>759</v>
      </c>
      <c r="C306" s="85" t="s">
        <v>483</v>
      </c>
      <c r="D306" s="85"/>
      <c r="E306" s="85"/>
      <c r="F306" s="106"/>
      <c r="G306" s="107"/>
      <c r="H306" s="108">
        <f t="shared" si="8"/>
        <v>0</v>
      </c>
      <c r="I306" s="85">
        <v>1</v>
      </c>
      <c r="J306" s="109">
        <f t="shared" si="9"/>
        <v>0</v>
      </c>
    </row>
    <row r="307" spans="1:10" ht="30" x14ac:dyDescent="0.25">
      <c r="A307" s="85">
        <v>304</v>
      </c>
      <c r="B307" s="105" t="s">
        <v>760</v>
      </c>
      <c r="C307" s="85" t="s">
        <v>483</v>
      </c>
      <c r="D307" s="85"/>
      <c r="E307" s="85"/>
      <c r="F307" s="106"/>
      <c r="G307" s="107"/>
      <c r="H307" s="108">
        <f t="shared" si="8"/>
        <v>0</v>
      </c>
      <c r="I307" s="85">
        <v>1</v>
      </c>
      <c r="J307" s="109">
        <f t="shared" si="9"/>
        <v>0</v>
      </c>
    </row>
    <row r="308" spans="1:10" ht="30" x14ac:dyDescent="0.25">
      <c r="A308" s="85">
        <v>305</v>
      </c>
      <c r="B308" s="105" t="s">
        <v>761</v>
      </c>
      <c r="C308" s="85" t="s">
        <v>483</v>
      </c>
      <c r="D308" s="85"/>
      <c r="E308" s="85"/>
      <c r="F308" s="106"/>
      <c r="G308" s="107"/>
      <c r="H308" s="108">
        <f t="shared" si="8"/>
        <v>0</v>
      </c>
      <c r="I308" s="85">
        <v>1</v>
      </c>
      <c r="J308" s="109">
        <f t="shared" si="9"/>
        <v>0</v>
      </c>
    </row>
    <row r="309" spans="1:10" ht="30" x14ac:dyDescent="0.25">
      <c r="A309" s="85">
        <v>306</v>
      </c>
      <c r="B309" s="105" t="s">
        <v>762</v>
      </c>
      <c r="C309" s="85" t="s">
        <v>483</v>
      </c>
      <c r="D309" s="85"/>
      <c r="E309" s="85"/>
      <c r="F309" s="106"/>
      <c r="G309" s="107"/>
      <c r="H309" s="108">
        <f t="shared" si="8"/>
        <v>0</v>
      </c>
      <c r="I309" s="85">
        <v>1</v>
      </c>
      <c r="J309" s="109">
        <f t="shared" si="9"/>
        <v>0</v>
      </c>
    </row>
    <row r="310" spans="1:10" ht="30" x14ac:dyDescent="0.25">
      <c r="A310" s="85">
        <v>307</v>
      </c>
      <c r="B310" s="105" t="s">
        <v>763</v>
      </c>
      <c r="C310" s="85" t="s">
        <v>483</v>
      </c>
      <c r="D310" s="85"/>
      <c r="E310" s="85"/>
      <c r="F310" s="106"/>
      <c r="G310" s="107"/>
      <c r="H310" s="108">
        <f t="shared" si="8"/>
        <v>0</v>
      </c>
      <c r="I310" s="85">
        <v>1</v>
      </c>
      <c r="J310" s="109">
        <f t="shared" si="9"/>
        <v>0</v>
      </c>
    </row>
    <row r="311" spans="1:10" ht="30" x14ac:dyDescent="0.25">
      <c r="A311" s="85">
        <v>308</v>
      </c>
      <c r="B311" s="105" t="s">
        <v>764</v>
      </c>
      <c r="C311" s="85" t="s">
        <v>483</v>
      </c>
      <c r="D311" s="85"/>
      <c r="E311" s="85"/>
      <c r="F311" s="106"/>
      <c r="G311" s="107"/>
      <c r="H311" s="108">
        <f t="shared" si="8"/>
        <v>0</v>
      </c>
      <c r="I311" s="85">
        <v>1</v>
      </c>
      <c r="J311" s="109">
        <f t="shared" si="9"/>
        <v>0</v>
      </c>
    </row>
    <row r="312" spans="1:10" ht="30" x14ac:dyDescent="0.25">
      <c r="A312" s="85">
        <v>309</v>
      </c>
      <c r="B312" s="105" t="s">
        <v>765</v>
      </c>
      <c r="C312" s="85" t="s">
        <v>483</v>
      </c>
      <c r="D312" s="85"/>
      <c r="E312" s="85"/>
      <c r="F312" s="106"/>
      <c r="G312" s="107"/>
      <c r="H312" s="108">
        <f t="shared" si="8"/>
        <v>0</v>
      </c>
      <c r="I312" s="85">
        <v>1</v>
      </c>
      <c r="J312" s="109">
        <f t="shared" si="9"/>
        <v>0</v>
      </c>
    </row>
    <row r="313" spans="1:10" ht="45" x14ac:dyDescent="0.25">
      <c r="A313" s="85">
        <v>310</v>
      </c>
      <c r="B313" s="105" t="s">
        <v>766</v>
      </c>
      <c r="C313" s="85" t="s">
        <v>483</v>
      </c>
      <c r="D313" s="85"/>
      <c r="E313" s="85"/>
      <c r="F313" s="106"/>
      <c r="G313" s="107"/>
      <c r="H313" s="108">
        <f t="shared" si="8"/>
        <v>0</v>
      </c>
      <c r="I313" s="85">
        <v>1</v>
      </c>
      <c r="J313" s="109">
        <f t="shared" si="9"/>
        <v>0</v>
      </c>
    </row>
    <row r="314" spans="1:10" ht="45" x14ac:dyDescent="0.25">
      <c r="A314" s="85">
        <v>311</v>
      </c>
      <c r="B314" s="105" t="s">
        <v>767</v>
      </c>
      <c r="C314" s="85" t="s">
        <v>483</v>
      </c>
      <c r="D314" s="85"/>
      <c r="E314" s="85"/>
      <c r="F314" s="106"/>
      <c r="G314" s="107"/>
      <c r="H314" s="108">
        <f t="shared" si="8"/>
        <v>0</v>
      </c>
      <c r="I314" s="85">
        <v>1</v>
      </c>
      <c r="J314" s="109">
        <f t="shared" si="9"/>
        <v>0</v>
      </c>
    </row>
    <row r="315" spans="1:10" ht="45" x14ac:dyDescent="0.25">
      <c r="A315" s="85">
        <v>312</v>
      </c>
      <c r="B315" s="105" t="s">
        <v>768</v>
      </c>
      <c r="C315" s="85" t="s">
        <v>483</v>
      </c>
      <c r="D315" s="85"/>
      <c r="E315" s="85"/>
      <c r="F315" s="106"/>
      <c r="G315" s="107"/>
      <c r="H315" s="108">
        <f t="shared" si="8"/>
        <v>0</v>
      </c>
      <c r="I315" s="85">
        <v>1</v>
      </c>
      <c r="J315" s="109">
        <f t="shared" si="9"/>
        <v>0</v>
      </c>
    </row>
    <row r="316" spans="1:10" ht="45" x14ac:dyDescent="0.25">
      <c r="A316" s="85">
        <v>313</v>
      </c>
      <c r="B316" s="105" t="s">
        <v>769</v>
      </c>
      <c r="C316" s="85" t="s">
        <v>483</v>
      </c>
      <c r="D316" s="85"/>
      <c r="E316" s="85"/>
      <c r="F316" s="106"/>
      <c r="G316" s="107"/>
      <c r="H316" s="108">
        <f t="shared" si="8"/>
        <v>0</v>
      </c>
      <c r="I316" s="85">
        <v>1</v>
      </c>
      <c r="J316" s="109">
        <f t="shared" si="9"/>
        <v>0</v>
      </c>
    </row>
    <row r="317" spans="1:10" ht="45" x14ac:dyDescent="0.25">
      <c r="A317" s="85">
        <v>314</v>
      </c>
      <c r="B317" s="105" t="s">
        <v>770</v>
      </c>
      <c r="C317" s="85" t="s">
        <v>483</v>
      </c>
      <c r="D317" s="85"/>
      <c r="E317" s="85"/>
      <c r="F317" s="106"/>
      <c r="G317" s="107"/>
      <c r="H317" s="108">
        <f t="shared" si="8"/>
        <v>0</v>
      </c>
      <c r="I317" s="85">
        <v>1</v>
      </c>
      <c r="J317" s="109">
        <f t="shared" si="9"/>
        <v>0</v>
      </c>
    </row>
    <row r="318" spans="1:10" ht="45" x14ac:dyDescent="0.25">
      <c r="A318" s="85">
        <v>315</v>
      </c>
      <c r="B318" s="105" t="s">
        <v>771</v>
      </c>
      <c r="C318" s="85" t="s">
        <v>483</v>
      </c>
      <c r="D318" s="85"/>
      <c r="E318" s="85"/>
      <c r="F318" s="106"/>
      <c r="G318" s="107"/>
      <c r="H318" s="108">
        <f t="shared" si="8"/>
        <v>0</v>
      </c>
      <c r="I318" s="85">
        <v>1</v>
      </c>
      <c r="J318" s="109">
        <f t="shared" si="9"/>
        <v>0</v>
      </c>
    </row>
    <row r="319" spans="1:10" ht="45" x14ac:dyDescent="0.25">
      <c r="A319" s="85">
        <v>316</v>
      </c>
      <c r="B319" s="105" t="s">
        <v>772</v>
      </c>
      <c r="C319" s="85" t="s">
        <v>483</v>
      </c>
      <c r="D319" s="85"/>
      <c r="E319" s="85"/>
      <c r="F319" s="106"/>
      <c r="G319" s="107"/>
      <c r="H319" s="108">
        <f t="shared" si="8"/>
        <v>0</v>
      </c>
      <c r="I319" s="85">
        <v>1</v>
      </c>
      <c r="J319" s="109">
        <f t="shared" si="9"/>
        <v>0</v>
      </c>
    </row>
    <row r="320" spans="1:10" ht="30" x14ac:dyDescent="0.25">
      <c r="A320" s="85">
        <v>317</v>
      </c>
      <c r="B320" s="105" t="s">
        <v>773</v>
      </c>
      <c r="C320" s="85" t="s">
        <v>483</v>
      </c>
      <c r="D320" s="85"/>
      <c r="E320" s="85"/>
      <c r="F320" s="106"/>
      <c r="G320" s="107"/>
      <c r="H320" s="108">
        <f t="shared" si="8"/>
        <v>0</v>
      </c>
      <c r="I320" s="85">
        <v>1</v>
      </c>
      <c r="J320" s="109">
        <f t="shared" si="9"/>
        <v>0</v>
      </c>
    </row>
    <row r="321" spans="1:10" ht="30" x14ac:dyDescent="0.25">
      <c r="A321" s="85">
        <v>318</v>
      </c>
      <c r="B321" s="105" t="s">
        <v>774</v>
      </c>
      <c r="C321" s="85" t="s">
        <v>483</v>
      </c>
      <c r="D321" s="85"/>
      <c r="E321" s="85"/>
      <c r="F321" s="106"/>
      <c r="G321" s="107"/>
      <c r="H321" s="108">
        <f t="shared" si="8"/>
        <v>0</v>
      </c>
      <c r="I321" s="85">
        <v>1</v>
      </c>
      <c r="J321" s="109">
        <f t="shared" si="9"/>
        <v>0</v>
      </c>
    </row>
    <row r="322" spans="1:10" ht="30" x14ac:dyDescent="0.25">
      <c r="A322" s="85">
        <v>319</v>
      </c>
      <c r="B322" s="105" t="s">
        <v>775</v>
      </c>
      <c r="C322" s="85" t="s">
        <v>483</v>
      </c>
      <c r="D322" s="85"/>
      <c r="E322" s="85"/>
      <c r="F322" s="106"/>
      <c r="G322" s="107"/>
      <c r="H322" s="108">
        <f t="shared" si="8"/>
        <v>0</v>
      </c>
      <c r="I322" s="85">
        <v>1</v>
      </c>
      <c r="J322" s="109">
        <f t="shared" si="9"/>
        <v>0</v>
      </c>
    </row>
    <row r="323" spans="1:10" ht="45" x14ac:dyDescent="0.25">
      <c r="A323" s="85">
        <v>320</v>
      </c>
      <c r="B323" s="105" t="s">
        <v>776</v>
      </c>
      <c r="C323" s="85" t="s">
        <v>483</v>
      </c>
      <c r="D323" s="85"/>
      <c r="E323" s="85"/>
      <c r="F323" s="106"/>
      <c r="G323" s="107"/>
      <c r="H323" s="108">
        <f t="shared" si="8"/>
        <v>0</v>
      </c>
      <c r="I323" s="85">
        <v>1</v>
      </c>
      <c r="J323" s="109">
        <f t="shared" si="9"/>
        <v>0</v>
      </c>
    </row>
    <row r="324" spans="1:10" ht="30" x14ac:dyDescent="0.25">
      <c r="A324" s="85">
        <v>321</v>
      </c>
      <c r="B324" s="105" t="s">
        <v>777</v>
      </c>
      <c r="C324" s="85" t="s">
        <v>483</v>
      </c>
      <c r="D324" s="85"/>
      <c r="E324" s="85"/>
      <c r="F324" s="106"/>
      <c r="G324" s="107"/>
      <c r="H324" s="108">
        <f t="shared" si="8"/>
        <v>0</v>
      </c>
      <c r="I324" s="85">
        <v>1</v>
      </c>
      <c r="J324" s="109">
        <f t="shared" si="9"/>
        <v>0</v>
      </c>
    </row>
    <row r="325" spans="1:10" ht="30" x14ac:dyDescent="0.25">
      <c r="A325" s="85">
        <v>322</v>
      </c>
      <c r="B325" s="105" t="s">
        <v>778</v>
      </c>
      <c r="C325" s="85" t="s">
        <v>483</v>
      </c>
      <c r="D325" s="85"/>
      <c r="E325" s="85"/>
      <c r="F325" s="106"/>
      <c r="G325" s="107"/>
      <c r="H325" s="108">
        <f t="shared" si="8"/>
        <v>0</v>
      </c>
      <c r="I325" s="85">
        <v>1</v>
      </c>
      <c r="J325" s="109">
        <f t="shared" si="9"/>
        <v>0</v>
      </c>
    </row>
    <row r="326" spans="1:10" ht="30" x14ac:dyDescent="0.25">
      <c r="A326" s="85">
        <v>323</v>
      </c>
      <c r="B326" s="105" t="s">
        <v>779</v>
      </c>
      <c r="C326" s="85" t="s">
        <v>483</v>
      </c>
      <c r="D326" s="85"/>
      <c r="E326" s="85"/>
      <c r="F326" s="106"/>
      <c r="G326" s="107"/>
      <c r="H326" s="108">
        <f t="shared" si="8"/>
        <v>0</v>
      </c>
      <c r="I326" s="85">
        <v>1</v>
      </c>
      <c r="J326" s="109">
        <f t="shared" si="9"/>
        <v>0</v>
      </c>
    </row>
    <row r="327" spans="1:10" ht="30" x14ac:dyDescent="0.25">
      <c r="A327" s="85">
        <v>324</v>
      </c>
      <c r="B327" s="105" t="s">
        <v>780</v>
      </c>
      <c r="C327" s="85" t="s">
        <v>483</v>
      </c>
      <c r="D327" s="85"/>
      <c r="E327" s="85"/>
      <c r="F327" s="106"/>
      <c r="G327" s="107"/>
      <c r="H327" s="108">
        <f t="shared" si="8"/>
        <v>0</v>
      </c>
      <c r="I327" s="85">
        <v>1</v>
      </c>
      <c r="J327" s="109">
        <f t="shared" si="9"/>
        <v>0</v>
      </c>
    </row>
    <row r="328" spans="1:10" ht="30" x14ac:dyDescent="0.25">
      <c r="A328" s="85">
        <v>325</v>
      </c>
      <c r="B328" s="105" t="s">
        <v>781</v>
      </c>
      <c r="C328" s="85" t="s">
        <v>483</v>
      </c>
      <c r="D328" s="85"/>
      <c r="E328" s="85"/>
      <c r="F328" s="106"/>
      <c r="G328" s="107"/>
      <c r="H328" s="108">
        <f t="shared" si="8"/>
        <v>0</v>
      </c>
      <c r="I328" s="85">
        <v>1</v>
      </c>
      <c r="J328" s="109">
        <f t="shared" si="9"/>
        <v>0</v>
      </c>
    </row>
    <row r="329" spans="1:10" ht="30" x14ac:dyDescent="0.25">
      <c r="A329" s="85">
        <v>326</v>
      </c>
      <c r="B329" s="105" t="s">
        <v>782</v>
      </c>
      <c r="C329" s="85" t="s">
        <v>483</v>
      </c>
      <c r="D329" s="85"/>
      <c r="E329" s="85"/>
      <c r="F329" s="106"/>
      <c r="G329" s="107"/>
      <c r="H329" s="108">
        <f t="shared" ref="H329:H338" si="10">G329+F329</f>
        <v>0</v>
      </c>
      <c r="I329" s="85">
        <v>1</v>
      </c>
      <c r="J329" s="109">
        <f t="shared" ref="J329:J338" si="11">I329*H329</f>
        <v>0</v>
      </c>
    </row>
    <row r="330" spans="1:10" ht="30" x14ac:dyDescent="0.25">
      <c r="A330" s="85">
        <v>327</v>
      </c>
      <c r="B330" s="105" t="s">
        <v>782</v>
      </c>
      <c r="C330" s="85" t="s">
        <v>483</v>
      </c>
      <c r="D330" s="85"/>
      <c r="E330" s="85"/>
      <c r="F330" s="106"/>
      <c r="G330" s="107"/>
      <c r="H330" s="108">
        <f t="shared" si="10"/>
        <v>0</v>
      </c>
      <c r="I330" s="85">
        <v>1</v>
      </c>
      <c r="J330" s="109">
        <f t="shared" si="11"/>
        <v>0</v>
      </c>
    </row>
    <row r="331" spans="1:10" ht="30" x14ac:dyDescent="0.25">
      <c r="A331" s="85">
        <v>328</v>
      </c>
      <c r="B331" s="105" t="s">
        <v>783</v>
      </c>
      <c r="C331" s="85" t="s">
        <v>483</v>
      </c>
      <c r="D331" s="85"/>
      <c r="E331" s="85"/>
      <c r="F331" s="106"/>
      <c r="G331" s="107"/>
      <c r="H331" s="108">
        <f t="shared" si="10"/>
        <v>0</v>
      </c>
      <c r="I331" s="85">
        <v>1</v>
      </c>
      <c r="J331" s="109">
        <f t="shared" si="11"/>
        <v>0</v>
      </c>
    </row>
    <row r="332" spans="1:10" ht="30" x14ac:dyDescent="0.25">
      <c r="A332" s="85">
        <v>329</v>
      </c>
      <c r="B332" s="105" t="s">
        <v>784</v>
      </c>
      <c r="C332" s="85" t="s">
        <v>446</v>
      </c>
      <c r="D332" s="85"/>
      <c r="E332" s="85"/>
      <c r="F332" s="106"/>
      <c r="G332" s="107"/>
      <c r="H332" s="108">
        <f t="shared" si="10"/>
        <v>0</v>
      </c>
      <c r="I332" s="85">
        <v>1</v>
      </c>
      <c r="J332" s="109">
        <f t="shared" si="11"/>
        <v>0</v>
      </c>
    </row>
    <row r="333" spans="1:10" x14ac:dyDescent="0.25">
      <c r="A333" s="85">
        <v>330</v>
      </c>
      <c r="B333" s="105" t="s">
        <v>785</v>
      </c>
      <c r="C333" s="85" t="s">
        <v>446</v>
      </c>
      <c r="D333" s="85"/>
      <c r="E333" s="85"/>
      <c r="F333" s="106"/>
      <c r="G333" s="107"/>
      <c r="H333" s="108">
        <f t="shared" si="10"/>
        <v>0</v>
      </c>
      <c r="I333" s="85">
        <v>2</v>
      </c>
      <c r="J333" s="109">
        <f t="shared" si="11"/>
        <v>0</v>
      </c>
    </row>
    <row r="334" spans="1:10" x14ac:dyDescent="0.25">
      <c r="A334" s="85">
        <v>331</v>
      </c>
      <c r="B334" s="105" t="s">
        <v>786</v>
      </c>
      <c r="C334" s="85" t="s">
        <v>587</v>
      </c>
      <c r="D334" s="85"/>
      <c r="E334" s="85"/>
      <c r="F334" s="106"/>
      <c r="G334" s="107"/>
      <c r="H334" s="108">
        <f t="shared" si="10"/>
        <v>0</v>
      </c>
      <c r="I334" s="85">
        <v>1</v>
      </c>
      <c r="J334" s="109">
        <f t="shared" si="11"/>
        <v>0</v>
      </c>
    </row>
    <row r="335" spans="1:10" x14ac:dyDescent="0.25">
      <c r="A335" s="85">
        <v>332</v>
      </c>
      <c r="B335" s="105" t="s">
        <v>787</v>
      </c>
      <c r="C335" s="85" t="s">
        <v>587</v>
      </c>
      <c r="D335" s="85"/>
      <c r="E335" s="85"/>
      <c r="F335" s="106"/>
      <c r="G335" s="107"/>
      <c r="H335" s="108">
        <f t="shared" si="10"/>
        <v>0</v>
      </c>
      <c r="I335" s="85">
        <v>1</v>
      </c>
      <c r="J335" s="109">
        <f t="shared" si="11"/>
        <v>0</v>
      </c>
    </row>
    <row r="336" spans="1:10" x14ac:dyDescent="0.25">
      <c r="A336" s="85">
        <v>333</v>
      </c>
      <c r="B336" s="105" t="s">
        <v>788</v>
      </c>
      <c r="C336" s="85" t="s">
        <v>587</v>
      </c>
      <c r="D336" s="85"/>
      <c r="E336" s="85"/>
      <c r="F336" s="106"/>
      <c r="G336" s="107"/>
      <c r="H336" s="108">
        <f t="shared" si="10"/>
        <v>0</v>
      </c>
      <c r="I336" s="85">
        <v>8</v>
      </c>
      <c r="J336" s="109">
        <f t="shared" si="11"/>
        <v>0</v>
      </c>
    </row>
    <row r="337" spans="1:10" x14ac:dyDescent="0.25">
      <c r="A337" s="85">
        <v>334</v>
      </c>
      <c r="B337" s="105" t="s">
        <v>789</v>
      </c>
      <c r="C337" s="85" t="s">
        <v>587</v>
      </c>
      <c r="D337" s="85"/>
      <c r="E337" s="85"/>
      <c r="F337" s="106"/>
      <c r="G337" s="107"/>
      <c r="H337" s="108">
        <f t="shared" si="10"/>
        <v>0</v>
      </c>
      <c r="I337" s="85">
        <v>2</v>
      </c>
      <c r="J337" s="109">
        <f t="shared" si="11"/>
        <v>0</v>
      </c>
    </row>
    <row r="338" spans="1:10" x14ac:dyDescent="0.25">
      <c r="A338" s="90">
        <v>335</v>
      </c>
      <c r="B338" s="110" t="s">
        <v>790</v>
      </c>
      <c r="C338" s="90" t="s">
        <v>587</v>
      </c>
      <c r="D338" s="90"/>
      <c r="E338" s="90"/>
      <c r="F338" s="106"/>
      <c r="G338" s="107"/>
      <c r="H338" s="108">
        <f t="shared" si="10"/>
        <v>0</v>
      </c>
      <c r="I338" s="90">
        <v>1</v>
      </c>
      <c r="J338" s="109">
        <f t="shared" si="11"/>
        <v>0</v>
      </c>
    </row>
    <row r="339" spans="1:10" ht="30" customHeight="1" x14ac:dyDescent="0.25">
      <c r="A339" s="183" t="s">
        <v>307</v>
      </c>
      <c r="B339" s="183"/>
      <c r="C339" s="183"/>
      <c r="D339" s="183"/>
      <c r="E339" s="183"/>
      <c r="F339" s="183"/>
      <c r="G339" s="183"/>
      <c r="H339" s="183"/>
      <c r="I339" s="183"/>
      <c r="J339" s="112">
        <f>SUM(J7:J338)</f>
        <v>0</v>
      </c>
    </row>
    <row r="340" spans="1:10" ht="30" customHeight="1" x14ac:dyDescent="0.25">
      <c r="A340" s="183" t="s">
        <v>308</v>
      </c>
      <c r="B340" s="183"/>
      <c r="C340" s="183"/>
      <c r="D340" s="183"/>
      <c r="E340" s="183"/>
      <c r="F340" s="183"/>
      <c r="G340" s="183"/>
      <c r="H340" s="183"/>
      <c r="I340" s="183"/>
      <c r="J340" s="112">
        <f>J339/12</f>
        <v>0</v>
      </c>
    </row>
  </sheetData>
  <mergeCells count="3">
    <mergeCell ref="A2:J2"/>
    <mergeCell ref="A339:I339"/>
    <mergeCell ref="A340:I340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L26"/>
  <sheetViews>
    <sheetView tabSelected="1" workbookViewId="0">
      <selection activeCell="C7" sqref="C7"/>
    </sheetView>
  </sheetViews>
  <sheetFormatPr defaultRowHeight="15" x14ac:dyDescent="0.25"/>
  <cols>
    <col min="1" max="1" width="5" customWidth="1"/>
    <col min="2" max="2" width="64" customWidth="1"/>
    <col min="3" max="3" width="15.42578125" style="113" customWidth="1"/>
    <col min="4" max="4" width="8.28515625" customWidth="1"/>
    <col min="5" max="5" width="8.140625" customWidth="1"/>
    <col min="6" max="6" width="14.85546875" customWidth="1"/>
    <col min="7" max="7" width="15" customWidth="1"/>
    <col min="10" max="10" width="11" customWidth="1"/>
    <col min="12" max="12" width="13.5703125" customWidth="1"/>
  </cols>
  <sheetData>
    <row r="3" spans="1:12" ht="54" customHeight="1" x14ac:dyDescent="0.25">
      <c r="A3" s="180" t="s">
        <v>791</v>
      </c>
      <c r="B3" s="180"/>
      <c r="C3" s="180"/>
      <c r="D3" s="80"/>
      <c r="E3" s="80"/>
      <c r="F3" s="80"/>
      <c r="G3" s="80"/>
      <c r="H3" s="80"/>
      <c r="I3" s="80"/>
      <c r="J3" s="80"/>
      <c r="K3" s="80"/>
      <c r="L3" s="80"/>
    </row>
    <row r="4" spans="1:12" x14ac:dyDescent="0.25">
      <c r="A4" s="82"/>
      <c r="B4" s="2"/>
    </row>
    <row r="5" spans="1:12" ht="20.100000000000001" customHeight="1" x14ac:dyDescent="0.25">
      <c r="A5" s="184" t="s">
        <v>792</v>
      </c>
      <c r="B5" s="181"/>
      <c r="C5" s="182"/>
    </row>
    <row r="6" spans="1:12" ht="20.100000000000001" customHeight="1" x14ac:dyDescent="0.25">
      <c r="A6" s="83" t="s">
        <v>6</v>
      </c>
      <c r="B6" s="114" t="s">
        <v>793</v>
      </c>
      <c r="C6" s="115" t="s">
        <v>31</v>
      </c>
    </row>
    <row r="7" spans="1:12" ht="20.100000000000001" customHeight="1" x14ac:dyDescent="0.25">
      <c r="A7" s="83" t="s">
        <v>8</v>
      </c>
      <c r="B7" s="114" t="s">
        <v>794</v>
      </c>
      <c r="C7" s="116">
        <f>'AN XII-4 RESUMO MO'!$F$17</f>
        <v>86926.079999999987</v>
      </c>
    </row>
    <row r="8" spans="1:12" ht="20.100000000000001" customHeight="1" x14ac:dyDescent="0.25">
      <c r="A8" s="83" t="s">
        <v>11</v>
      </c>
      <c r="B8" s="114" t="s">
        <v>795</v>
      </c>
      <c r="C8" s="116">
        <f>ROUND((C7*12),2)</f>
        <v>1043112.96</v>
      </c>
    </row>
    <row r="9" spans="1:12" x14ac:dyDescent="0.25">
      <c r="A9" s="82"/>
      <c r="B9" s="2"/>
    </row>
    <row r="10" spans="1:12" ht="20.100000000000001" customHeight="1" x14ac:dyDescent="0.25">
      <c r="A10" s="184" t="s">
        <v>796</v>
      </c>
      <c r="B10" s="181"/>
      <c r="C10" s="182"/>
    </row>
    <row r="11" spans="1:12" ht="20.100000000000001" customHeight="1" x14ac:dyDescent="0.25">
      <c r="A11" s="83" t="s">
        <v>13</v>
      </c>
      <c r="B11" s="114" t="s">
        <v>797</v>
      </c>
      <c r="C11" s="115" t="s">
        <v>31</v>
      </c>
    </row>
    <row r="12" spans="1:12" ht="20.100000000000001" customHeight="1" x14ac:dyDescent="0.25">
      <c r="A12" s="83" t="s">
        <v>36</v>
      </c>
      <c r="B12" s="114" t="s">
        <v>798</v>
      </c>
      <c r="C12" s="116">
        <f>'AN XI M.O EVENTUAL'!L31</f>
        <v>10986.29</v>
      </c>
    </row>
    <row r="13" spans="1:12" ht="20.100000000000001" customHeight="1" x14ac:dyDescent="0.25">
      <c r="A13" s="83" t="s">
        <v>38</v>
      </c>
      <c r="B13" s="114" t="s">
        <v>799</v>
      </c>
      <c r="C13" s="116">
        <f>'AN XI M.O EVENTUAL'!L30</f>
        <v>131835.5</v>
      </c>
    </row>
    <row r="14" spans="1:12" x14ac:dyDescent="0.25">
      <c r="A14" s="82"/>
      <c r="B14" s="2"/>
    </row>
    <row r="15" spans="1:12" ht="20.100000000000001" customHeight="1" x14ac:dyDescent="0.25">
      <c r="A15" s="184" t="s">
        <v>800</v>
      </c>
      <c r="B15" s="181"/>
      <c r="C15" s="182"/>
    </row>
    <row r="16" spans="1:12" ht="20.100000000000001" customHeight="1" x14ac:dyDescent="0.25">
      <c r="A16" s="83" t="s">
        <v>40</v>
      </c>
      <c r="B16" s="114" t="s">
        <v>801</v>
      </c>
      <c r="C16" s="115" t="s">
        <v>31</v>
      </c>
    </row>
    <row r="17" spans="1:3" ht="20.100000000000001" customHeight="1" x14ac:dyDescent="0.25">
      <c r="A17" s="83" t="s">
        <v>77</v>
      </c>
      <c r="B17" s="114" t="s">
        <v>802</v>
      </c>
      <c r="C17" s="116">
        <f>'XV  NÃO BASICO'!J340</f>
        <v>0</v>
      </c>
    </row>
    <row r="18" spans="1:3" ht="20.100000000000001" customHeight="1" x14ac:dyDescent="0.25">
      <c r="A18" s="83" t="s">
        <v>29</v>
      </c>
      <c r="B18" s="114" t="s">
        <v>803</v>
      </c>
      <c r="C18" s="116">
        <f>'XV  NÃO BASICO'!J339</f>
        <v>0</v>
      </c>
    </row>
    <row r="19" spans="1:3" x14ac:dyDescent="0.25">
      <c r="A19" s="82"/>
      <c r="B19" s="2"/>
    </row>
    <row r="20" spans="1:3" ht="20.100000000000001" customHeight="1" x14ac:dyDescent="0.25">
      <c r="A20" s="184" t="s">
        <v>804</v>
      </c>
      <c r="B20" s="181"/>
      <c r="C20" s="182"/>
    </row>
    <row r="21" spans="1:3" ht="30" customHeight="1" x14ac:dyDescent="0.25">
      <c r="A21" s="83" t="s">
        <v>805</v>
      </c>
      <c r="B21" s="114" t="s">
        <v>806</v>
      </c>
      <c r="C21" s="115" t="s">
        <v>31</v>
      </c>
    </row>
    <row r="22" spans="1:3" ht="20.100000000000001" customHeight="1" x14ac:dyDescent="0.25">
      <c r="A22" s="83" t="s">
        <v>807</v>
      </c>
      <c r="B22" s="114" t="s">
        <v>808</v>
      </c>
      <c r="C22" s="116">
        <f>ROUND((C23/12),2)</f>
        <v>2583.33</v>
      </c>
    </row>
    <row r="23" spans="1:3" ht="20.100000000000001" customHeight="1" x14ac:dyDescent="0.25">
      <c r="A23" s="83" t="s">
        <v>584</v>
      </c>
      <c r="B23" s="114" t="s">
        <v>809</v>
      </c>
      <c r="C23" s="116">
        <v>31000</v>
      </c>
    </row>
    <row r="24" spans="1:3" x14ac:dyDescent="0.25">
      <c r="A24" s="101"/>
      <c r="B24" s="2"/>
    </row>
    <row r="25" spans="1:3" ht="20.100000000000001" customHeight="1" x14ac:dyDescent="0.25">
      <c r="A25" s="83" t="s">
        <v>697</v>
      </c>
      <c r="B25" s="114" t="s">
        <v>810</v>
      </c>
      <c r="C25" s="116">
        <f>C7+C12+C17+C22</f>
        <v>100495.7</v>
      </c>
    </row>
    <row r="26" spans="1:3" ht="20.100000000000001" customHeight="1" x14ac:dyDescent="0.25">
      <c r="A26" s="83" t="s">
        <v>811</v>
      </c>
      <c r="B26" s="114" t="s">
        <v>812</v>
      </c>
      <c r="C26" s="116">
        <f>C8+C13+C18+C23</f>
        <v>1205948.46</v>
      </c>
    </row>
  </sheetData>
  <mergeCells count="5">
    <mergeCell ref="A3:C3"/>
    <mergeCell ref="A5:C5"/>
    <mergeCell ref="A10:C10"/>
    <mergeCell ref="A15:C15"/>
    <mergeCell ref="A20:C20"/>
  </mergeCells>
  <pageMargins left="0.78740157480314965" right="0.78740157480314965" top="1.181102362204724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150"/>
  <sheetViews>
    <sheetView topLeftCell="A136" zoomScale="120" zoomScaleNormal="120" workbookViewId="0">
      <selection activeCell="D125" sqref="D125:D129"/>
    </sheetView>
  </sheetViews>
  <sheetFormatPr defaultRowHeight="15" x14ac:dyDescent="0.25"/>
  <cols>
    <col min="1" max="1" width="7.7109375" style="64" customWidth="1"/>
    <col min="2" max="2" width="6.140625" style="64" customWidth="1"/>
    <col min="3" max="3" width="56.42578125" style="64" customWidth="1"/>
    <col min="4" max="4" width="9.5703125" style="64" customWidth="1"/>
    <col min="5" max="5" width="15.140625" style="64" bestFit="1" customWidth="1"/>
    <col min="6" max="6" width="11.28515625" style="64" bestFit="1" customWidth="1"/>
    <col min="7" max="16384" width="9.140625" style="64"/>
  </cols>
  <sheetData>
    <row r="3" spans="1:5" ht="32.25" customHeight="1" x14ac:dyDescent="0.25">
      <c r="A3" s="132" t="s">
        <v>0</v>
      </c>
      <c r="B3" s="132"/>
      <c r="C3" s="132"/>
      <c r="D3" s="132"/>
      <c r="E3" s="132"/>
    </row>
    <row r="4" spans="1:5" x14ac:dyDescent="0.25">
      <c r="A4" s="1"/>
      <c r="B4" s="65"/>
      <c r="C4" s="65"/>
    </row>
    <row r="5" spans="1:5" ht="15.75" x14ac:dyDescent="0.25">
      <c r="A5" s="3"/>
      <c r="B5" s="65"/>
      <c r="C5" s="65"/>
    </row>
    <row r="6" spans="1:5" x14ac:dyDescent="0.25">
      <c r="A6" s="128" t="s">
        <v>1</v>
      </c>
      <c r="B6" s="128"/>
      <c r="C6" s="128"/>
      <c r="D6" s="128"/>
      <c r="E6" s="128"/>
    </row>
    <row r="7" spans="1:5" ht="15" customHeight="1" x14ac:dyDescent="0.25">
      <c r="A7" s="128" t="s">
        <v>2</v>
      </c>
      <c r="B7" s="128"/>
      <c r="C7" s="128"/>
      <c r="D7" s="128"/>
      <c r="E7" s="128"/>
    </row>
    <row r="8" spans="1:5" x14ac:dyDescent="0.25">
      <c r="A8" s="119" t="s">
        <v>3</v>
      </c>
      <c r="B8" s="125"/>
      <c r="C8" s="125"/>
      <c r="D8" s="125"/>
      <c r="E8" s="120"/>
    </row>
    <row r="9" spans="1:5" x14ac:dyDescent="0.25">
      <c r="A9" s="119" t="s">
        <v>4</v>
      </c>
      <c r="B9" s="120"/>
      <c r="C9" s="38" t="s">
        <v>248</v>
      </c>
      <c r="D9" s="39"/>
      <c r="E9" s="40"/>
    </row>
    <row r="10" spans="1:5" ht="15" customHeight="1" x14ac:dyDescent="0.25">
      <c r="A10" s="133"/>
      <c r="B10" s="133"/>
      <c r="C10" s="133"/>
      <c r="D10" s="133"/>
      <c r="E10" s="133"/>
    </row>
    <row r="11" spans="1:5" x14ac:dyDescent="0.25">
      <c r="A11" s="4"/>
      <c r="B11" s="65"/>
      <c r="C11" s="65"/>
    </row>
    <row r="12" spans="1:5" ht="15" customHeight="1" x14ac:dyDescent="0.25">
      <c r="A12" s="128" t="s">
        <v>5</v>
      </c>
      <c r="B12" s="128"/>
      <c r="C12" s="128"/>
      <c r="D12" s="128"/>
      <c r="E12" s="128"/>
    </row>
    <row r="13" spans="1:5" x14ac:dyDescent="0.25">
      <c r="A13" s="49" t="s">
        <v>6</v>
      </c>
      <c r="B13" s="117" t="s">
        <v>7</v>
      </c>
      <c r="C13" s="118"/>
      <c r="D13" s="148"/>
      <c r="E13" s="148"/>
    </row>
    <row r="14" spans="1:5" ht="15" customHeight="1" x14ac:dyDescent="0.25">
      <c r="A14" s="49" t="s">
        <v>8</v>
      </c>
      <c r="B14" s="117" t="s">
        <v>9</v>
      </c>
      <c r="C14" s="118"/>
      <c r="D14" s="133" t="s">
        <v>10</v>
      </c>
      <c r="E14" s="133"/>
    </row>
    <row r="15" spans="1:5" ht="45" customHeight="1" x14ac:dyDescent="0.25">
      <c r="A15" s="49" t="s">
        <v>11</v>
      </c>
      <c r="B15" s="117" t="s">
        <v>12</v>
      </c>
      <c r="C15" s="118"/>
      <c r="D15" s="149" t="str">
        <f>'QUAD SAL'!C11</f>
        <v>DF000010/2019 e TA DF000046/2019 SEAC/SINDSERVIÇOS</v>
      </c>
      <c r="E15" s="149"/>
    </row>
    <row r="16" spans="1:5" ht="15" customHeight="1" x14ac:dyDescent="0.25">
      <c r="A16" s="49" t="s">
        <v>13</v>
      </c>
      <c r="B16" s="117" t="s">
        <v>14</v>
      </c>
      <c r="C16" s="118"/>
      <c r="D16" s="133" t="s">
        <v>15</v>
      </c>
      <c r="E16" s="133"/>
    </row>
    <row r="17" spans="1:5" x14ac:dyDescent="0.25">
      <c r="A17" s="46"/>
      <c r="B17" s="47"/>
      <c r="C17" s="47"/>
      <c r="D17" s="48"/>
      <c r="E17" s="48"/>
    </row>
    <row r="18" spans="1:5" ht="15" customHeight="1" x14ac:dyDescent="0.25">
      <c r="A18" s="150" t="s">
        <v>16</v>
      </c>
      <c r="B18" s="150"/>
      <c r="C18" s="128"/>
      <c r="D18" s="128"/>
      <c r="E18" s="128"/>
    </row>
    <row r="19" spans="1:5" ht="48" customHeight="1" x14ac:dyDescent="0.25">
      <c r="A19" s="128" t="s">
        <v>17</v>
      </c>
      <c r="B19" s="128"/>
      <c r="C19" s="42" t="s">
        <v>18</v>
      </c>
      <c r="D19" s="128" t="s">
        <v>19</v>
      </c>
      <c r="E19" s="128"/>
    </row>
    <row r="20" spans="1:5" ht="15" customHeight="1" x14ac:dyDescent="0.25">
      <c r="A20" s="133" t="s">
        <v>20</v>
      </c>
      <c r="B20" s="133"/>
      <c r="C20" s="49" t="s">
        <v>21</v>
      </c>
      <c r="D20" s="133">
        <v>1</v>
      </c>
      <c r="E20" s="133"/>
    </row>
    <row r="21" spans="1:5" x14ac:dyDescent="0.25">
      <c r="A21" s="4"/>
      <c r="B21" s="65"/>
      <c r="C21" s="65"/>
    </row>
    <row r="22" spans="1:5" ht="15" customHeight="1" x14ac:dyDescent="0.25">
      <c r="A22" s="128" t="s">
        <v>22</v>
      </c>
      <c r="B22" s="128"/>
      <c r="C22" s="128"/>
      <c r="D22" s="128"/>
      <c r="E22" s="128"/>
    </row>
    <row r="23" spans="1:5" ht="15" customHeight="1" x14ac:dyDescent="0.25">
      <c r="A23" s="49">
        <v>1</v>
      </c>
      <c r="B23" s="117" t="s">
        <v>23</v>
      </c>
      <c r="C23" s="118"/>
      <c r="D23" s="133" t="str">
        <f>'QUAD SAL'!A11</f>
        <v>Auxiliar Administrativo</v>
      </c>
      <c r="E23" s="133"/>
    </row>
    <row r="24" spans="1:5" x14ac:dyDescent="0.25">
      <c r="A24" s="49">
        <v>2</v>
      </c>
      <c r="B24" s="117" t="s">
        <v>24</v>
      </c>
      <c r="C24" s="118"/>
      <c r="D24" s="134">
        <f>'QUAD SAL'!D11</f>
        <v>1239.06</v>
      </c>
      <c r="E24" s="134"/>
    </row>
    <row r="25" spans="1:5" ht="15" customHeight="1" x14ac:dyDescent="0.25">
      <c r="A25" s="49">
        <v>3</v>
      </c>
      <c r="B25" s="117" t="s">
        <v>25</v>
      </c>
      <c r="C25" s="118"/>
      <c r="D25" s="133" t="str">
        <f>'QUAD SAL'!B11</f>
        <v>Auxiliar Administrativo</v>
      </c>
      <c r="E25" s="133"/>
    </row>
    <row r="26" spans="1:5" x14ac:dyDescent="0.25">
      <c r="A26" s="49">
        <v>4</v>
      </c>
      <c r="B26" s="117" t="s">
        <v>26</v>
      </c>
      <c r="C26" s="118"/>
      <c r="D26" s="148">
        <v>43466</v>
      </c>
      <c r="E26" s="148"/>
    </row>
    <row r="27" spans="1:5" x14ac:dyDescent="0.25">
      <c r="A27" s="49">
        <v>5</v>
      </c>
      <c r="B27" s="117" t="s">
        <v>27</v>
      </c>
      <c r="C27" s="118"/>
      <c r="D27" s="133">
        <f>'AN XII-4 RESUMO MO'!B10</f>
        <v>1</v>
      </c>
      <c r="E27" s="133"/>
    </row>
    <row r="28" spans="1:5" x14ac:dyDescent="0.25">
      <c r="A28" s="4"/>
      <c r="B28" s="65"/>
      <c r="C28" s="65"/>
    </row>
    <row r="29" spans="1:5" ht="15" customHeight="1" x14ac:dyDescent="0.25">
      <c r="A29" s="128" t="s">
        <v>28</v>
      </c>
      <c r="B29" s="128"/>
      <c r="C29" s="128"/>
      <c r="D29" s="128"/>
      <c r="E29" s="128"/>
    </row>
    <row r="30" spans="1:5" x14ac:dyDescent="0.25">
      <c r="A30" s="42" t="s">
        <v>29</v>
      </c>
      <c r="B30" s="143" t="s">
        <v>30</v>
      </c>
      <c r="C30" s="143"/>
      <c r="D30" s="143"/>
      <c r="E30" s="42" t="s">
        <v>31</v>
      </c>
    </row>
    <row r="31" spans="1:5" x14ac:dyDescent="0.25">
      <c r="A31" s="49" t="s">
        <v>6</v>
      </c>
      <c r="B31" s="139" t="s">
        <v>32</v>
      </c>
      <c r="C31" s="139"/>
      <c r="D31" s="139"/>
      <c r="E31" s="44">
        <f>D24</f>
        <v>1239.06</v>
      </c>
    </row>
    <row r="32" spans="1:5" x14ac:dyDescent="0.25">
      <c r="A32" s="49" t="s">
        <v>8</v>
      </c>
      <c r="B32" s="139" t="s">
        <v>33</v>
      </c>
      <c r="C32" s="139"/>
      <c r="D32" s="139"/>
      <c r="E32" s="44">
        <f>'QUAD SAL'!F11</f>
        <v>0</v>
      </c>
    </row>
    <row r="33" spans="1:5" x14ac:dyDescent="0.25">
      <c r="A33" s="49" t="s">
        <v>11</v>
      </c>
      <c r="B33" s="139" t="s">
        <v>34</v>
      </c>
      <c r="C33" s="139"/>
      <c r="D33" s="139"/>
      <c r="E33" s="44">
        <f>'QUAD SAL'!E11</f>
        <v>0</v>
      </c>
    </row>
    <row r="34" spans="1:5" x14ac:dyDescent="0.25">
      <c r="A34" s="49" t="s">
        <v>13</v>
      </c>
      <c r="B34" s="139" t="s">
        <v>35</v>
      </c>
      <c r="C34" s="139"/>
      <c r="D34" s="139"/>
      <c r="E34" s="44">
        <v>0</v>
      </c>
    </row>
    <row r="35" spans="1:5" x14ac:dyDescent="0.25">
      <c r="A35" s="49" t="s">
        <v>36</v>
      </c>
      <c r="B35" s="139" t="s">
        <v>37</v>
      </c>
      <c r="C35" s="139"/>
      <c r="D35" s="139"/>
      <c r="E35" s="44">
        <v>0</v>
      </c>
    </row>
    <row r="36" spans="1:5" x14ac:dyDescent="0.25">
      <c r="A36" s="49" t="s">
        <v>38</v>
      </c>
      <c r="B36" s="139" t="s">
        <v>39</v>
      </c>
      <c r="C36" s="139"/>
      <c r="D36" s="139"/>
      <c r="E36" s="44">
        <v>0</v>
      </c>
    </row>
    <row r="37" spans="1:5" x14ac:dyDescent="0.25">
      <c r="A37" s="49" t="s">
        <v>40</v>
      </c>
      <c r="B37" s="139" t="s">
        <v>41</v>
      </c>
      <c r="C37" s="139"/>
      <c r="D37" s="139"/>
      <c r="E37" s="44">
        <v>0</v>
      </c>
    </row>
    <row r="38" spans="1:5" ht="15" customHeight="1" x14ac:dyDescent="0.25">
      <c r="A38" s="121" t="s">
        <v>42</v>
      </c>
      <c r="B38" s="121"/>
      <c r="C38" s="121"/>
      <c r="D38" s="121"/>
      <c r="E38" s="45">
        <f>SUM(E31:E37)</f>
        <v>1239.06</v>
      </c>
    </row>
    <row r="39" spans="1:5" x14ac:dyDescent="0.25">
      <c r="A39" s="4"/>
      <c r="B39" s="65"/>
      <c r="C39" s="65"/>
    </row>
    <row r="40" spans="1:5" x14ac:dyDescent="0.25">
      <c r="A40" s="4"/>
      <c r="B40" s="65"/>
      <c r="C40" s="65"/>
    </row>
    <row r="41" spans="1:5" ht="15" customHeight="1" x14ac:dyDescent="0.25">
      <c r="A41" s="140" t="s">
        <v>43</v>
      </c>
      <c r="B41" s="141"/>
      <c r="C41" s="141"/>
      <c r="D41" s="141"/>
      <c r="E41" s="142"/>
    </row>
    <row r="42" spans="1:5" x14ac:dyDescent="0.25">
      <c r="A42" s="42" t="s">
        <v>44</v>
      </c>
      <c r="B42" s="143" t="s">
        <v>45</v>
      </c>
      <c r="C42" s="143"/>
      <c r="D42" s="143"/>
      <c r="E42" s="23" t="s">
        <v>31</v>
      </c>
    </row>
    <row r="43" spans="1:5" x14ac:dyDescent="0.25">
      <c r="A43" s="49" t="s">
        <v>6</v>
      </c>
      <c r="B43" s="139" t="s">
        <v>46</v>
      </c>
      <c r="C43" s="139"/>
      <c r="D43" s="139"/>
      <c r="E43" s="36">
        <f>ROUND((22*('QUAD SAL'!H11*2)),2)</f>
        <v>220</v>
      </c>
    </row>
    <row r="44" spans="1:5" x14ac:dyDescent="0.25">
      <c r="A44" s="49" t="s">
        <v>47</v>
      </c>
      <c r="B44" s="139" t="s">
        <v>48</v>
      </c>
      <c r="C44" s="139"/>
      <c r="D44" s="139"/>
      <c r="E44" s="36">
        <f>ROUND((E31*6%),2)</f>
        <v>74.34</v>
      </c>
    </row>
    <row r="45" spans="1:5" x14ac:dyDescent="0.25">
      <c r="A45" s="49" t="s">
        <v>8</v>
      </c>
      <c r="B45" s="139" t="s">
        <v>49</v>
      </c>
      <c r="C45" s="139"/>
      <c r="D45" s="139"/>
      <c r="E45" s="36">
        <f>ROUND((22*'QUAD SAL'!G11),2)</f>
        <v>719.4</v>
      </c>
    </row>
    <row r="46" spans="1:5" x14ac:dyDescent="0.25">
      <c r="A46" s="49" t="s">
        <v>11</v>
      </c>
      <c r="B46" s="139" t="s">
        <v>50</v>
      </c>
      <c r="C46" s="139"/>
      <c r="D46" s="139"/>
      <c r="E46" s="36">
        <f>'QUAD SAL'!I11</f>
        <v>149</v>
      </c>
    </row>
    <row r="47" spans="1:5" x14ac:dyDescent="0.25">
      <c r="A47" s="49" t="s">
        <v>13</v>
      </c>
      <c r="B47" s="139" t="s">
        <v>51</v>
      </c>
      <c r="C47" s="139"/>
      <c r="D47" s="139"/>
      <c r="E47" s="36">
        <f>0</f>
        <v>0</v>
      </c>
    </row>
    <row r="48" spans="1:5" x14ac:dyDescent="0.25">
      <c r="A48" s="49" t="s">
        <v>36</v>
      </c>
      <c r="B48" s="139" t="s">
        <v>52</v>
      </c>
      <c r="C48" s="139"/>
      <c r="D48" s="139"/>
      <c r="E48" s="36">
        <f>'QUAD SAL'!K11</f>
        <v>2</v>
      </c>
    </row>
    <row r="49" spans="1:5" x14ac:dyDescent="0.25">
      <c r="A49" s="49" t="s">
        <v>38</v>
      </c>
      <c r="B49" s="139" t="s">
        <v>249</v>
      </c>
      <c r="C49" s="139"/>
      <c r="D49" s="139"/>
      <c r="E49" s="36">
        <f>'QUAD SAL'!J11</f>
        <v>10.3</v>
      </c>
    </row>
    <row r="50" spans="1:5" ht="15" customHeight="1" x14ac:dyDescent="0.25">
      <c r="A50" s="121" t="s">
        <v>54</v>
      </c>
      <c r="B50" s="121"/>
      <c r="C50" s="121"/>
      <c r="D50" s="121"/>
      <c r="E50" s="37">
        <f>SUM(E43:E49)</f>
        <v>1175.04</v>
      </c>
    </row>
    <row r="51" spans="1:5" ht="15" customHeight="1" x14ac:dyDescent="0.25">
      <c r="A51" s="144" t="s">
        <v>55</v>
      </c>
      <c r="B51" s="145"/>
      <c r="C51" s="145"/>
      <c r="D51" s="145"/>
      <c r="E51" s="145"/>
    </row>
    <row r="52" spans="1:5" x14ac:dyDescent="0.25">
      <c r="A52" s="4"/>
      <c r="B52" s="65"/>
      <c r="C52" s="65"/>
    </row>
    <row r="53" spans="1:5" x14ac:dyDescent="0.25">
      <c r="A53" s="4"/>
      <c r="B53" s="65"/>
      <c r="C53" s="65"/>
    </row>
    <row r="54" spans="1:5" ht="15" customHeight="1" x14ac:dyDescent="0.25">
      <c r="A54" s="128" t="s">
        <v>56</v>
      </c>
      <c r="B54" s="128"/>
      <c r="C54" s="128"/>
      <c r="D54" s="128"/>
      <c r="E54" s="128"/>
    </row>
    <row r="55" spans="1:5" x14ac:dyDescent="0.25">
      <c r="A55" s="41" t="s">
        <v>57</v>
      </c>
      <c r="B55" s="138" t="s">
        <v>58</v>
      </c>
      <c r="C55" s="138"/>
      <c r="D55" s="138"/>
      <c r="E55" s="17" t="s">
        <v>31</v>
      </c>
    </row>
    <row r="56" spans="1:5" x14ac:dyDescent="0.25">
      <c r="A56" s="49" t="s">
        <v>6</v>
      </c>
      <c r="B56" s="139" t="s">
        <v>59</v>
      </c>
      <c r="C56" s="139"/>
      <c r="D56" s="139"/>
      <c r="E56" s="36"/>
    </row>
    <row r="57" spans="1:5" x14ac:dyDescent="0.25">
      <c r="A57" s="49" t="s">
        <v>8</v>
      </c>
      <c r="B57" s="139" t="s">
        <v>60</v>
      </c>
      <c r="C57" s="139"/>
      <c r="D57" s="139"/>
      <c r="E57" s="36">
        <v>0</v>
      </c>
    </row>
    <row r="58" spans="1:5" x14ac:dyDescent="0.25">
      <c r="A58" s="49" t="s">
        <v>11</v>
      </c>
      <c r="B58" s="139" t="s">
        <v>61</v>
      </c>
      <c r="C58" s="139"/>
      <c r="D58" s="139"/>
      <c r="E58" s="36"/>
    </row>
    <row r="59" spans="1:5" x14ac:dyDescent="0.25">
      <c r="A59" s="49" t="s">
        <v>13</v>
      </c>
      <c r="B59" s="139" t="s">
        <v>62</v>
      </c>
      <c r="C59" s="139"/>
      <c r="D59" s="139"/>
      <c r="E59" s="36">
        <v>0</v>
      </c>
    </row>
    <row r="60" spans="1:5" ht="15" customHeight="1" x14ac:dyDescent="0.25">
      <c r="A60" s="121" t="s">
        <v>63</v>
      </c>
      <c r="B60" s="121"/>
      <c r="C60" s="121"/>
      <c r="D60" s="121"/>
      <c r="E60" s="37">
        <f>SUM(E56:E59)</f>
        <v>0</v>
      </c>
    </row>
    <row r="61" spans="1:5" ht="15" customHeight="1" x14ac:dyDescent="0.25">
      <c r="A61" s="151" t="s">
        <v>64</v>
      </c>
      <c r="B61" s="145"/>
      <c r="C61" s="145"/>
      <c r="D61" s="145"/>
      <c r="E61" s="145"/>
    </row>
    <row r="62" spans="1:5" x14ac:dyDescent="0.25">
      <c r="A62" s="4"/>
      <c r="B62" s="65"/>
      <c r="C62" s="65"/>
    </row>
    <row r="63" spans="1:5" x14ac:dyDescent="0.25">
      <c r="A63" s="135" t="s">
        <v>65</v>
      </c>
      <c r="B63" s="136"/>
      <c r="C63" s="136"/>
      <c r="D63" s="136"/>
      <c r="E63" s="137"/>
    </row>
    <row r="64" spans="1:5" x14ac:dyDescent="0.25">
      <c r="A64" s="135" t="s">
        <v>66</v>
      </c>
      <c r="B64" s="136"/>
      <c r="C64" s="136"/>
      <c r="D64" s="136"/>
      <c r="E64" s="137"/>
    </row>
    <row r="65" spans="1:5" ht="15" customHeight="1" x14ac:dyDescent="0.25">
      <c r="A65" s="7" t="s">
        <v>67</v>
      </c>
      <c r="B65" s="146" t="s">
        <v>68</v>
      </c>
      <c r="C65" s="147"/>
      <c r="D65" s="7" t="s">
        <v>69</v>
      </c>
      <c r="E65" s="7" t="s">
        <v>31</v>
      </c>
    </row>
    <row r="66" spans="1:5" ht="15" customHeight="1" x14ac:dyDescent="0.25">
      <c r="A66" s="5" t="s">
        <v>6</v>
      </c>
      <c r="B66" s="122" t="s">
        <v>70</v>
      </c>
      <c r="C66" s="123"/>
      <c r="D66" s="43">
        <v>0.2</v>
      </c>
      <c r="E66" s="34">
        <f>ROUND(($E$38*D66),2)</f>
        <v>247.81</v>
      </c>
    </row>
    <row r="67" spans="1:5" x14ac:dyDescent="0.25">
      <c r="A67" s="5" t="s">
        <v>8</v>
      </c>
      <c r="B67" s="122" t="s">
        <v>71</v>
      </c>
      <c r="C67" s="123"/>
      <c r="D67" s="43">
        <v>1.4999999999999999E-2</v>
      </c>
      <c r="E67" s="34">
        <f t="shared" ref="E67:E73" si="0">ROUND(($E$38*D67),2)</f>
        <v>18.59</v>
      </c>
    </row>
    <row r="68" spans="1:5" x14ac:dyDescent="0.25">
      <c r="A68" s="5" t="s">
        <v>11</v>
      </c>
      <c r="B68" s="122" t="s">
        <v>72</v>
      </c>
      <c r="C68" s="123"/>
      <c r="D68" s="43">
        <v>0.01</v>
      </c>
      <c r="E68" s="34">
        <f t="shared" si="0"/>
        <v>12.39</v>
      </c>
    </row>
    <row r="69" spans="1:5" x14ac:dyDescent="0.25">
      <c r="A69" s="5" t="s">
        <v>13</v>
      </c>
      <c r="B69" s="122" t="s">
        <v>73</v>
      </c>
      <c r="C69" s="123"/>
      <c r="D69" s="43">
        <v>2E-3</v>
      </c>
      <c r="E69" s="34">
        <f t="shared" si="0"/>
        <v>2.48</v>
      </c>
    </row>
    <row r="70" spans="1:5" x14ac:dyDescent="0.25">
      <c r="A70" s="5" t="s">
        <v>36</v>
      </c>
      <c r="B70" s="122" t="s">
        <v>74</v>
      </c>
      <c r="C70" s="123"/>
      <c r="D70" s="43">
        <v>2.5000000000000001E-2</v>
      </c>
      <c r="E70" s="34">
        <f t="shared" si="0"/>
        <v>30.98</v>
      </c>
    </row>
    <row r="71" spans="1:5" x14ac:dyDescent="0.25">
      <c r="A71" s="5" t="s">
        <v>38</v>
      </c>
      <c r="B71" s="122" t="s">
        <v>75</v>
      </c>
      <c r="C71" s="123"/>
      <c r="D71" s="43">
        <v>0.08</v>
      </c>
      <c r="E71" s="34">
        <f t="shared" si="0"/>
        <v>99.12</v>
      </c>
    </row>
    <row r="72" spans="1:5" x14ac:dyDescent="0.25">
      <c r="A72" s="5" t="s">
        <v>40</v>
      </c>
      <c r="B72" s="122" t="s">
        <v>76</v>
      </c>
      <c r="C72" s="123"/>
      <c r="D72" s="43">
        <v>0.06</v>
      </c>
      <c r="E72" s="34">
        <f t="shared" si="0"/>
        <v>74.34</v>
      </c>
    </row>
    <row r="73" spans="1:5" x14ac:dyDescent="0.25">
      <c r="A73" s="8" t="s">
        <v>77</v>
      </c>
      <c r="B73" s="154" t="s">
        <v>78</v>
      </c>
      <c r="C73" s="155"/>
      <c r="D73" s="50">
        <v>6.0000000000000001E-3</v>
      </c>
      <c r="E73" s="34">
        <f t="shared" si="0"/>
        <v>7.43</v>
      </c>
    </row>
    <row r="74" spans="1:5" x14ac:dyDescent="0.25">
      <c r="A74" s="121" t="s">
        <v>79</v>
      </c>
      <c r="B74" s="121"/>
      <c r="C74" s="121"/>
      <c r="D74" s="51">
        <f>SUM(D66:D73)</f>
        <v>0.39800000000000008</v>
      </c>
      <c r="E74" s="37">
        <f>SUM(E66:E73)</f>
        <v>493.14000000000004</v>
      </c>
    </row>
    <row r="75" spans="1:5" x14ac:dyDescent="0.25">
      <c r="A75" s="4"/>
      <c r="B75" s="65"/>
      <c r="C75" s="65"/>
    </row>
    <row r="76" spans="1:5" x14ac:dyDescent="0.25">
      <c r="A76" s="135" t="s">
        <v>80</v>
      </c>
      <c r="B76" s="136"/>
      <c r="C76" s="136"/>
      <c r="D76" s="136"/>
      <c r="E76" s="137"/>
    </row>
    <row r="77" spans="1:5" ht="15" customHeight="1" x14ac:dyDescent="0.25">
      <c r="A77" s="7" t="s">
        <v>81</v>
      </c>
      <c r="B77" s="146" t="s">
        <v>82</v>
      </c>
      <c r="C77" s="147"/>
      <c r="D77" s="7" t="s">
        <v>69</v>
      </c>
      <c r="E77" s="7" t="s">
        <v>31</v>
      </c>
    </row>
    <row r="78" spans="1:5" ht="15" customHeight="1" x14ac:dyDescent="0.25">
      <c r="A78" s="5" t="s">
        <v>6</v>
      </c>
      <c r="B78" s="122" t="s">
        <v>234</v>
      </c>
      <c r="C78" s="123"/>
      <c r="D78" s="43">
        <v>8.3299999999999999E-2</v>
      </c>
      <c r="E78" s="34">
        <f t="shared" ref="E78" si="1">ROUND(($E$38*D78),2)</f>
        <v>103.21</v>
      </c>
    </row>
    <row r="79" spans="1:5" ht="15" customHeight="1" x14ac:dyDescent="0.25">
      <c r="A79" s="5"/>
      <c r="B79" s="152" t="s">
        <v>83</v>
      </c>
      <c r="C79" s="153"/>
      <c r="D79" s="54">
        <f>SUM(D78)</f>
        <v>8.3299999999999999E-2</v>
      </c>
      <c r="E79" s="55">
        <f>SUM(E78)</f>
        <v>103.21</v>
      </c>
    </row>
    <row r="80" spans="1:5" ht="15" customHeight="1" x14ac:dyDescent="0.25">
      <c r="A80" s="52" t="s">
        <v>8</v>
      </c>
      <c r="B80" s="122" t="s">
        <v>84</v>
      </c>
      <c r="C80" s="123"/>
      <c r="D80" s="50">
        <f>(D74*D79)</f>
        <v>3.3153400000000006E-2</v>
      </c>
      <c r="E80" s="34">
        <f t="shared" ref="E80:E81" si="2">ROUND(($E$38*D80),2)</f>
        <v>41.08</v>
      </c>
    </row>
    <row r="81" spans="1:5" ht="30" customHeight="1" x14ac:dyDescent="0.25">
      <c r="A81" s="5" t="s">
        <v>11</v>
      </c>
      <c r="B81" s="122" t="s">
        <v>240</v>
      </c>
      <c r="C81" s="123"/>
      <c r="D81" s="43">
        <v>0.121</v>
      </c>
      <c r="E81" s="34">
        <f t="shared" si="2"/>
        <v>149.93</v>
      </c>
    </row>
    <row r="82" spans="1:5" x14ac:dyDescent="0.25">
      <c r="A82" s="121" t="s">
        <v>79</v>
      </c>
      <c r="B82" s="121"/>
      <c r="C82" s="121"/>
      <c r="D82" s="53">
        <f>SUM(D79:D81)</f>
        <v>0.23745340000000001</v>
      </c>
      <c r="E82" s="35">
        <f>SUM(E79:E81)</f>
        <v>294.22000000000003</v>
      </c>
    </row>
    <row r="83" spans="1:5" x14ac:dyDescent="0.25">
      <c r="A83" s="4"/>
      <c r="B83" s="65"/>
      <c r="C83" s="65"/>
    </row>
    <row r="84" spans="1:5" x14ac:dyDescent="0.25">
      <c r="A84" s="135" t="s">
        <v>85</v>
      </c>
      <c r="B84" s="136"/>
      <c r="C84" s="136"/>
      <c r="D84" s="136"/>
      <c r="E84" s="137"/>
    </row>
    <row r="85" spans="1:5" ht="15" customHeight="1" x14ac:dyDescent="0.25">
      <c r="A85" s="7" t="s">
        <v>86</v>
      </c>
      <c r="B85" s="146" t="s">
        <v>87</v>
      </c>
      <c r="C85" s="147"/>
      <c r="D85" s="7" t="s">
        <v>69</v>
      </c>
      <c r="E85" s="7" t="s">
        <v>31</v>
      </c>
    </row>
    <row r="86" spans="1:5" ht="30" customHeight="1" x14ac:dyDescent="0.25">
      <c r="A86" s="5" t="s">
        <v>6</v>
      </c>
      <c r="B86" s="122" t="s">
        <v>235</v>
      </c>
      <c r="C86" s="123"/>
      <c r="D86" s="43"/>
      <c r="E86" s="34">
        <f t="shared" ref="E86:E87" si="3">ROUND(($E$38*D86),2)</f>
        <v>0</v>
      </c>
    </row>
    <row r="87" spans="1:5" ht="15" customHeight="1" x14ac:dyDescent="0.25">
      <c r="A87" s="8" t="s">
        <v>8</v>
      </c>
      <c r="B87" s="154" t="s">
        <v>88</v>
      </c>
      <c r="C87" s="155"/>
      <c r="D87" s="43">
        <f>D74*D86</f>
        <v>0</v>
      </c>
      <c r="E87" s="34">
        <f t="shared" si="3"/>
        <v>0</v>
      </c>
    </row>
    <row r="88" spans="1:5" x14ac:dyDescent="0.25">
      <c r="A88" s="121" t="s">
        <v>79</v>
      </c>
      <c r="B88" s="121"/>
      <c r="C88" s="121"/>
      <c r="D88" s="53">
        <f>SUM(D86:D87)</f>
        <v>0</v>
      </c>
      <c r="E88" s="35">
        <f>SUM(E86:E87)</f>
        <v>0</v>
      </c>
    </row>
    <row r="89" spans="1:5" x14ac:dyDescent="0.25">
      <c r="A89" s="4"/>
      <c r="B89" s="65"/>
      <c r="C89" s="65"/>
    </row>
    <row r="90" spans="1:5" x14ac:dyDescent="0.25">
      <c r="A90" s="135" t="s">
        <v>89</v>
      </c>
      <c r="B90" s="136"/>
      <c r="C90" s="136"/>
      <c r="D90" s="136"/>
      <c r="E90" s="137"/>
    </row>
    <row r="91" spans="1:5" ht="15" customHeight="1" x14ac:dyDescent="0.25">
      <c r="A91" s="7" t="s">
        <v>90</v>
      </c>
      <c r="B91" s="146" t="s">
        <v>91</v>
      </c>
      <c r="C91" s="147"/>
      <c r="D91" s="7" t="s">
        <v>69</v>
      </c>
      <c r="E91" s="7" t="s">
        <v>31</v>
      </c>
    </row>
    <row r="92" spans="1:5" ht="15" customHeight="1" x14ac:dyDescent="0.25">
      <c r="A92" s="5" t="s">
        <v>6</v>
      </c>
      <c r="B92" s="122" t="s">
        <v>236</v>
      </c>
      <c r="C92" s="123"/>
      <c r="D92" s="43">
        <v>1.8100000000000002E-2</v>
      </c>
      <c r="E92" s="34">
        <f t="shared" ref="E92:E97" si="4">ROUND(($E$38*D92),2)</f>
        <v>22.43</v>
      </c>
    </row>
    <row r="93" spans="1:5" ht="15" customHeight="1" x14ac:dyDescent="0.25">
      <c r="A93" s="5" t="s">
        <v>8</v>
      </c>
      <c r="B93" s="122" t="s">
        <v>92</v>
      </c>
      <c r="C93" s="123"/>
      <c r="D93" s="43">
        <f>D71*D92</f>
        <v>1.4480000000000001E-3</v>
      </c>
      <c r="E93" s="34">
        <f t="shared" si="4"/>
        <v>1.79</v>
      </c>
    </row>
    <row r="94" spans="1:5" ht="30" customHeight="1" x14ac:dyDescent="0.25">
      <c r="A94" s="5" t="s">
        <v>11</v>
      </c>
      <c r="B94" s="122" t="s">
        <v>237</v>
      </c>
      <c r="C94" s="123"/>
      <c r="D94" s="43">
        <v>4.2500000000000003E-2</v>
      </c>
      <c r="E94" s="34">
        <f t="shared" si="4"/>
        <v>52.66</v>
      </c>
    </row>
    <row r="95" spans="1:5" ht="15" customHeight="1" x14ac:dyDescent="0.25">
      <c r="A95" s="5" t="s">
        <v>13</v>
      </c>
      <c r="B95" s="122" t="s">
        <v>238</v>
      </c>
      <c r="C95" s="123"/>
      <c r="D95" s="43">
        <v>2.8999999999999998E-3</v>
      </c>
      <c r="E95" s="34">
        <f t="shared" si="4"/>
        <v>3.59</v>
      </c>
    </row>
    <row r="96" spans="1:5" ht="15" customHeight="1" x14ac:dyDescent="0.25">
      <c r="A96" s="5" t="s">
        <v>36</v>
      </c>
      <c r="B96" s="122" t="s">
        <v>93</v>
      </c>
      <c r="C96" s="123"/>
      <c r="D96" s="43">
        <f>D74*D95</f>
        <v>1.1542000000000002E-3</v>
      </c>
      <c r="E96" s="34">
        <f t="shared" si="4"/>
        <v>1.43</v>
      </c>
    </row>
    <row r="97" spans="1:6" ht="30" customHeight="1" x14ac:dyDescent="0.25">
      <c r="A97" s="5" t="s">
        <v>38</v>
      </c>
      <c r="B97" s="122" t="s">
        <v>239</v>
      </c>
      <c r="C97" s="123"/>
      <c r="D97" s="43">
        <v>7.4999999999999997E-3</v>
      </c>
      <c r="E97" s="34">
        <f t="shared" si="4"/>
        <v>9.2899999999999991</v>
      </c>
    </row>
    <row r="98" spans="1:6" x14ac:dyDescent="0.25">
      <c r="A98" s="121" t="s">
        <v>79</v>
      </c>
      <c r="B98" s="121"/>
      <c r="C98" s="121"/>
      <c r="D98" s="53">
        <f>SUM(D92:D97)</f>
        <v>7.3602200000000007E-2</v>
      </c>
      <c r="E98" s="35">
        <f>SUM(E92:E97)</f>
        <v>91.19</v>
      </c>
    </row>
    <row r="99" spans="1:6" x14ac:dyDescent="0.25">
      <c r="A99" s="4"/>
      <c r="B99" s="65"/>
      <c r="C99" s="65"/>
    </row>
    <row r="100" spans="1:6" x14ac:dyDescent="0.25">
      <c r="A100" s="135" t="s">
        <v>95</v>
      </c>
      <c r="B100" s="136"/>
      <c r="C100" s="136"/>
      <c r="D100" s="136"/>
      <c r="E100" s="137"/>
    </row>
    <row r="101" spans="1:6" ht="15" customHeight="1" x14ac:dyDescent="0.25">
      <c r="A101" s="7" t="s">
        <v>96</v>
      </c>
      <c r="B101" s="146" t="s">
        <v>97</v>
      </c>
      <c r="C101" s="147"/>
      <c r="D101" s="7" t="s">
        <v>69</v>
      </c>
      <c r="E101" s="7" t="s">
        <v>31</v>
      </c>
    </row>
    <row r="102" spans="1:6" ht="30" customHeight="1" x14ac:dyDescent="0.25">
      <c r="A102" s="5" t="s">
        <v>6</v>
      </c>
      <c r="B102" s="122" t="s">
        <v>241</v>
      </c>
      <c r="C102" s="123"/>
      <c r="D102" s="43">
        <v>9.4999999999999998E-3</v>
      </c>
      <c r="E102" s="34">
        <f t="shared" ref="E102:E107" si="5">ROUND(($E$38*D102),2)</f>
        <v>11.77</v>
      </c>
    </row>
    <row r="103" spans="1:6" ht="15" customHeight="1" x14ac:dyDescent="0.25">
      <c r="A103" s="5" t="s">
        <v>8</v>
      </c>
      <c r="B103" s="122" t="s">
        <v>242</v>
      </c>
      <c r="C103" s="123"/>
      <c r="D103" s="43"/>
      <c r="E103" s="34">
        <f t="shared" si="5"/>
        <v>0</v>
      </c>
    </row>
    <row r="104" spans="1:6" ht="30" customHeight="1" x14ac:dyDescent="0.25">
      <c r="A104" s="5" t="s">
        <v>11</v>
      </c>
      <c r="B104" s="122" t="s">
        <v>244</v>
      </c>
      <c r="C104" s="123"/>
      <c r="D104" s="43"/>
      <c r="E104" s="34">
        <f t="shared" si="5"/>
        <v>0</v>
      </c>
    </row>
    <row r="105" spans="1:6" ht="15" customHeight="1" x14ac:dyDescent="0.25">
      <c r="A105" s="5" t="s">
        <v>13</v>
      </c>
      <c r="B105" s="122" t="s">
        <v>243</v>
      </c>
      <c r="C105" s="123"/>
      <c r="D105" s="43"/>
      <c r="E105" s="34">
        <f t="shared" si="5"/>
        <v>0</v>
      </c>
    </row>
    <row r="106" spans="1:6" ht="15" customHeight="1" x14ac:dyDescent="0.25">
      <c r="A106" s="5" t="s">
        <v>36</v>
      </c>
      <c r="B106" s="122" t="s">
        <v>245</v>
      </c>
      <c r="C106" s="123"/>
      <c r="D106" s="43"/>
      <c r="E106" s="34">
        <f t="shared" si="5"/>
        <v>0</v>
      </c>
      <c r="F106" s="66"/>
    </row>
    <row r="107" spans="1:6" ht="15" customHeight="1" x14ac:dyDescent="0.25">
      <c r="A107" s="5" t="s">
        <v>38</v>
      </c>
      <c r="B107" s="122" t="s">
        <v>246</v>
      </c>
      <c r="C107" s="123"/>
      <c r="D107" s="43">
        <v>0</v>
      </c>
      <c r="E107" s="34">
        <f t="shared" si="5"/>
        <v>0</v>
      </c>
    </row>
    <row r="108" spans="1:6" x14ac:dyDescent="0.25">
      <c r="A108" s="121" t="s">
        <v>83</v>
      </c>
      <c r="B108" s="121"/>
      <c r="C108" s="121"/>
      <c r="D108" s="53">
        <f>SUM(D102:D107)</f>
        <v>9.4999999999999998E-3</v>
      </c>
      <c r="E108" s="35">
        <f>SUM(E102:E107)</f>
        <v>11.77</v>
      </c>
    </row>
    <row r="109" spans="1:6" ht="30" customHeight="1" x14ac:dyDescent="0.25">
      <c r="A109" s="5" t="s">
        <v>40</v>
      </c>
      <c r="B109" s="122" t="s">
        <v>247</v>
      </c>
      <c r="C109" s="123"/>
      <c r="D109" s="43">
        <f>D74*(D82+D108)</f>
        <v>9.8287453200000027E-2</v>
      </c>
      <c r="E109" s="34">
        <f t="shared" ref="E109" si="6">ROUND(($E$38*D109),2)</f>
        <v>121.78</v>
      </c>
    </row>
    <row r="110" spans="1:6" x14ac:dyDescent="0.25">
      <c r="A110" s="121" t="s">
        <v>79</v>
      </c>
      <c r="B110" s="121"/>
      <c r="C110" s="121"/>
      <c r="D110" s="53">
        <f>SUM(D108:D109)</f>
        <v>0.10778745320000002</v>
      </c>
      <c r="E110" s="35">
        <f>SUM(E108:E109)</f>
        <v>133.55000000000001</v>
      </c>
    </row>
    <row r="111" spans="1:6" x14ac:dyDescent="0.25">
      <c r="A111" s="4"/>
      <c r="B111" s="65"/>
      <c r="C111" s="65"/>
    </row>
    <row r="112" spans="1:6" ht="15" customHeight="1" x14ac:dyDescent="0.25">
      <c r="A112" s="128" t="s">
        <v>98</v>
      </c>
      <c r="B112" s="128"/>
      <c r="C112" s="128"/>
      <c r="D112" s="128"/>
      <c r="E112" s="128"/>
    </row>
    <row r="113" spans="1:5" ht="15" customHeight="1" x14ac:dyDescent="0.25">
      <c r="A113" s="26">
        <v>4</v>
      </c>
      <c r="B113" s="126" t="s">
        <v>99</v>
      </c>
      <c r="C113" s="127"/>
      <c r="D113" s="26" t="s">
        <v>69</v>
      </c>
      <c r="E113" s="26" t="s">
        <v>31</v>
      </c>
    </row>
    <row r="114" spans="1:5" ht="15" customHeight="1" x14ac:dyDescent="0.25">
      <c r="A114" s="5" t="s">
        <v>67</v>
      </c>
      <c r="B114" s="122" t="s">
        <v>100</v>
      </c>
      <c r="C114" s="123"/>
      <c r="D114" s="43">
        <f>D74</f>
        <v>0.39800000000000008</v>
      </c>
      <c r="E114" s="34">
        <f>E74</f>
        <v>493.14000000000004</v>
      </c>
    </row>
    <row r="115" spans="1:5" ht="15" customHeight="1" x14ac:dyDescent="0.25">
      <c r="A115" s="5" t="s">
        <v>81</v>
      </c>
      <c r="B115" s="122" t="s">
        <v>101</v>
      </c>
      <c r="C115" s="123"/>
      <c r="D115" s="43">
        <f>D82</f>
        <v>0.23745340000000001</v>
      </c>
      <c r="E115" s="34">
        <f>E82</f>
        <v>294.22000000000003</v>
      </c>
    </row>
    <row r="116" spans="1:5" ht="15" customHeight="1" x14ac:dyDescent="0.25">
      <c r="A116" s="5" t="s">
        <v>86</v>
      </c>
      <c r="B116" s="122" t="s">
        <v>87</v>
      </c>
      <c r="C116" s="123"/>
      <c r="D116" s="43">
        <f>D88</f>
        <v>0</v>
      </c>
      <c r="E116" s="34">
        <f>E88</f>
        <v>0</v>
      </c>
    </row>
    <row r="117" spans="1:5" ht="15" customHeight="1" x14ac:dyDescent="0.25">
      <c r="A117" s="5" t="s">
        <v>90</v>
      </c>
      <c r="B117" s="122" t="s">
        <v>102</v>
      </c>
      <c r="C117" s="123"/>
      <c r="D117" s="43">
        <f>D98</f>
        <v>7.3602200000000007E-2</v>
      </c>
      <c r="E117" s="34">
        <f>E98</f>
        <v>91.19</v>
      </c>
    </row>
    <row r="118" spans="1:5" ht="15" customHeight="1" x14ac:dyDescent="0.25">
      <c r="A118" s="5" t="s">
        <v>96</v>
      </c>
      <c r="B118" s="122" t="s">
        <v>103</v>
      </c>
      <c r="C118" s="123"/>
      <c r="D118" s="43">
        <f>D110</f>
        <v>0.10778745320000002</v>
      </c>
      <c r="E118" s="34">
        <f>E110</f>
        <v>133.55000000000001</v>
      </c>
    </row>
    <row r="119" spans="1:5" ht="15" customHeight="1" x14ac:dyDescent="0.25">
      <c r="A119" s="5" t="s">
        <v>104</v>
      </c>
      <c r="B119" s="122" t="s">
        <v>105</v>
      </c>
      <c r="C119" s="123"/>
      <c r="D119" s="43">
        <v>0</v>
      </c>
      <c r="E119" s="34">
        <v>0</v>
      </c>
    </row>
    <row r="120" spans="1:5" x14ac:dyDescent="0.25">
      <c r="A120" s="152" t="s">
        <v>94</v>
      </c>
      <c r="B120" s="156"/>
      <c r="C120" s="153"/>
      <c r="D120" s="56">
        <f>SUM(D114:D119)</f>
        <v>0.81684305320000017</v>
      </c>
      <c r="E120" s="35">
        <f>SUM(E114:E119)</f>
        <v>1012.1000000000001</v>
      </c>
    </row>
    <row r="121" spans="1:5" x14ac:dyDescent="0.25">
      <c r="A121" s="4"/>
      <c r="B121" s="65"/>
      <c r="C121" s="65"/>
    </row>
    <row r="122" spans="1:5" ht="15" customHeight="1" x14ac:dyDescent="0.25">
      <c r="A122" s="128" t="s">
        <v>106</v>
      </c>
      <c r="B122" s="128"/>
      <c r="C122" s="128"/>
      <c r="D122" s="128"/>
      <c r="E122" s="128"/>
    </row>
    <row r="123" spans="1:5" ht="15" customHeight="1" x14ac:dyDescent="0.25">
      <c r="A123" s="42" t="s">
        <v>67</v>
      </c>
      <c r="B123" s="119" t="s">
        <v>107</v>
      </c>
      <c r="C123" s="120"/>
      <c r="D123" s="42" t="s">
        <v>69</v>
      </c>
      <c r="E123" s="67" t="s">
        <v>138</v>
      </c>
    </row>
    <row r="124" spans="1:5" ht="15" customHeight="1" x14ac:dyDescent="0.25">
      <c r="A124" s="42" t="s">
        <v>6</v>
      </c>
      <c r="B124" s="119" t="s">
        <v>108</v>
      </c>
      <c r="C124" s="120"/>
      <c r="D124" s="44"/>
      <c r="E124" s="129">
        <f>ROUND((E148*D139),2)</f>
        <v>324.43</v>
      </c>
    </row>
    <row r="125" spans="1:5" ht="15" customHeight="1" x14ac:dyDescent="0.25">
      <c r="A125" s="49" t="s">
        <v>109</v>
      </c>
      <c r="B125" s="117" t="s">
        <v>110</v>
      </c>
      <c r="C125" s="118"/>
      <c r="D125" s="57"/>
      <c r="E125" s="130"/>
    </row>
    <row r="126" spans="1:5" ht="15" customHeight="1" x14ac:dyDescent="0.25">
      <c r="A126" s="49" t="s">
        <v>111</v>
      </c>
      <c r="B126" s="117" t="s">
        <v>112</v>
      </c>
      <c r="C126" s="118"/>
      <c r="D126" s="57"/>
      <c r="E126" s="130"/>
    </row>
    <row r="127" spans="1:5" ht="15" customHeight="1" x14ac:dyDescent="0.25">
      <c r="A127" s="49" t="s">
        <v>113</v>
      </c>
      <c r="B127" s="117" t="s">
        <v>114</v>
      </c>
      <c r="C127" s="118"/>
      <c r="D127" s="57"/>
      <c r="E127" s="130"/>
    </row>
    <row r="128" spans="1:5" ht="15" customHeight="1" x14ac:dyDescent="0.25">
      <c r="A128" s="49" t="s">
        <v>115</v>
      </c>
      <c r="B128" s="117" t="s">
        <v>116</v>
      </c>
      <c r="C128" s="118"/>
      <c r="D128" s="57"/>
      <c r="E128" s="130"/>
    </row>
    <row r="129" spans="1:6" ht="15" customHeight="1" x14ac:dyDescent="0.25">
      <c r="A129" s="42" t="s">
        <v>8</v>
      </c>
      <c r="B129" s="119" t="s">
        <v>117</v>
      </c>
      <c r="C129" s="120"/>
      <c r="D129" s="57"/>
      <c r="E129" s="130"/>
    </row>
    <row r="130" spans="1:6" ht="15" customHeight="1" x14ac:dyDescent="0.25">
      <c r="A130" s="42" t="s">
        <v>11</v>
      </c>
      <c r="B130" s="119" t="s">
        <v>118</v>
      </c>
      <c r="C130" s="125"/>
      <c r="D130" s="40"/>
      <c r="E130" s="130"/>
    </row>
    <row r="131" spans="1:6" ht="15" customHeight="1" x14ac:dyDescent="0.25">
      <c r="A131" s="49" t="s">
        <v>119</v>
      </c>
      <c r="B131" s="117" t="s">
        <v>120</v>
      </c>
      <c r="C131" s="124"/>
      <c r="D131" s="63"/>
      <c r="E131" s="130"/>
    </row>
    <row r="132" spans="1:6" x14ac:dyDescent="0.25">
      <c r="A132" s="49" t="s">
        <v>121</v>
      </c>
      <c r="B132" s="117" t="s">
        <v>122</v>
      </c>
      <c r="C132" s="118"/>
      <c r="D132" s="57">
        <v>6.4999999999999997E-3</v>
      </c>
      <c r="E132" s="130"/>
    </row>
    <row r="133" spans="1:6" ht="15" customHeight="1" x14ac:dyDescent="0.25">
      <c r="A133" s="49" t="s">
        <v>123</v>
      </c>
      <c r="B133" s="117" t="s">
        <v>124</v>
      </c>
      <c r="C133" s="118"/>
      <c r="D133" s="57">
        <v>0.03</v>
      </c>
      <c r="E133" s="130"/>
    </row>
    <row r="134" spans="1:6" ht="15" customHeight="1" x14ac:dyDescent="0.25">
      <c r="A134" s="49" t="s">
        <v>125</v>
      </c>
      <c r="B134" s="117" t="s">
        <v>126</v>
      </c>
      <c r="C134" s="118"/>
      <c r="D134" s="57"/>
      <c r="E134" s="130"/>
    </row>
    <row r="135" spans="1:6" ht="15" customHeight="1" x14ac:dyDescent="0.25">
      <c r="A135" s="49" t="s">
        <v>127</v>
      </c>
      <c r="B135" s="117" t="s">
        <v>128</v>
      </c>
      <c r="C135" s="118"/>
      <c r="D135" s="57"/>
      <c r="E135" s="130"/>
    </row>
    <row r="136" spans="1:6" ht="15" customHeight="1" x14ac:dyDescent="0.25">
      <c r="A136" s="49" t="s">
        <v>129</v>
      </c>
      <c r="B136" s="117" t="s">
        <v>130</v>
      </c>
      <c r="C136" s="118"/>
      <c r="D136" s="57">
        <v>0.05</v>
      </c>
      <c r="E136" s="130"/>
      <c r="F136" s="68"/>
    </row>
    <row r="137" spans="1:6" ht="15" customHeight="1" x14ac:dyDescent="0.25">
      <c r="A137" s="49" t="s">
        <v>131</v>
      </c>
      <c r="B137" s="117" t="s">
        <v>132</v>
      </c>
      <c r="C137" s="118"/>
      <c r="D137" s="57"/>
      <c r="E137" s="130"/>
    </row>
    <row r="138" spans="1:6" ht="15" customHeight="1" x14ac:dyDescent="0.25">
      <c r="A138" s="49"/>
      <c r="B138" s="117" t="s">
        <v>133</v>
      </c>
      <c r="C138" s="118"/>
      <c r="D138" s="57">
        <f>SUM(D132:D137)</f>
        <v>8.6499999999999994E-2</v>
      </c>
      <c r="E138" s="130"/>
    </row>
    <row r="139" spans="1:6" ht="30" customHeight="1" x14ac:dyDescent="0.25">
      <c r="A139" s="42" t="s">
        <v>79</v>
      </c>
      <c r="B139" s="119" t="s">
        <v>134</v>
      </c>
      <c r="C139" s="120"/>
      <c r="D139" s="51">
        <f>((((1+D125+D126+D127)*(1+D128)*(1+D129))/(1-D138))-1)</f>
        <v>9.4690749863163726E-2</v>
      </c>
      <c r="E139" s="131"/>
      <c r="F139" s="69"/>
    </row>
    <row r="140" spans="1:6" x14ac:dyDescent="0.25">
      <c r="A140" s="4"/>
      <c r="B140" s="65"/>
      <c r="C140" s="65"/>
    </row>
    <row r="141" spans="1:6" ht="15" customHeight="1" x14ac:dyDescent="0.25">
      <c r="A141" s="128" t="s">
        <v>135</v>
      </c>
      <c r="B141" s="128"/>
      <c r="C141" s="128"/>
      <c r="D141" s="128"/>
      <c r="E141" s="128"/>
    </row>
    <row r="142" spans="1:6" ht="15" customHeight="1" x14ac:dyDescent="0.25">
      <c r="A142" s="128" t="s">
        <v>136</v>
      </c>
      <c r="B142" s="128"/>
      <c r="C142" s="128"/>
      <c r="D142" s="128"/>
      <c r="E142" s="128"/>
    </row>
    <row r="143" spans="1:6" ht="15" customHeight="1" x14ac:dyDescent="0.25">
      <c r="A143" s="128" t="s">
        <v>137</v>
      </c>
      <c r="B143" s="128"/>
      <c r="C143" s="128"/>
      <c r="D143" s="128"/>
      <c r="E143" s="42" t="s">
        <v>138</v>
      </c>
    </row>
    <row r="144" spans="1:6" ht="15" customHeight="1" x14ac:dyDescent="0.25">
      <c r="A144" s="49" t="s">
        <v>6</v>
      </c>
      <c r="B144" s="133" t="s">
        <v>139</v>
      </c>
      <c r="C144" s="133"/>
      <c r="D144" s="133"/>
      <c r="E144" s="58">
        <f>E38</f>
        <v>1239.06</v>
      </c>
    </row>
    <row r="145" spans="1:5" ht="15" customHeight="1" x14ac:dyDescent="0.25">
      <c r="A145" s="49" t="s">
        <v>8</v>
      </c>
      <c r="B145" s="133" t="s">
        <v>140</v>
      </c>
      <c r="C145" s="133"/>
      <c r="D145" s="133"/>
      <c r="E145" s="58">
        <f>E50</f>
        <v>1175.04</v>
      </c>
    </row>
    <row r="146" spans="1:5" ht="15" customHeight="1" x14ac:dyDescent="0.25">
      <c r="A146" s="49" t="s">
        <v>11</v>
      </c>
      <c r="B146" s="133" t="s">
        <v>141</v>
      </c>
      <c r="C146" s="133"/>
      <c r="D146" s="133"/>
      <c r="E146" s="58">
        <f>E60</f>
        <v>0</v>
      </c>
    </row>
    <row r="147" spans="1:5" ht="15" customHeight="1" x14ac:dyDescent="0.25">
      <c r="A147" s="49" t="s">
        <v>13</v>
      </c>
      <c r="B147" s="133" t="s">
        <v>99</v>
      </c>
      <c r="C147" s="133"/>
      <c r="D147" s="133"/>
      <c r="E147" s="58">
        <f>E120</f>
        <v>1012.1000000000001</v>
      </c>
    </row>
    <row r="148" spans="1:5" ht="15" customHeight="1" x14ac:dyDescent="0.25">
      <c r="A148" s="128" t="s">
        <v>142</v>
      </c>
      <c r="B148" s="128"/>
      <c r="C148" s="128"/>
      <c r="D148" s="128"/>
      <c r="E148" s="59">
        <f>SUM(E144:E147)</f>
        <v>3426.2</v>
      </c>
    </row>
    <row r="149" spans="1:5" ht="15" customHeight="1" x14ac:dyDescent="0.25">
      <c r="A149" s="49" t="s">
        <v>36</v>
      </c>
      <c r="B149" s="133" t="s">
        <v>143</v>
      </c>
      <c r="C149" s="133"/>
      <c r="D149" s="133"/>
      <c r="E149" s="58">
        <f>ROUND((E148*D139),2)</f>
        <v>324.43</v>
      </c>
    </row>
    <row r="150" spans="1:5" ht="15" customHeight="1" x14ac:dyDescent="0.25">
      <c r="A150" s="128" t="s">
        <v>144</v>
      </c>
      <c r="B150" s="128"/>
      <c r="C150" s="128"/>
      <c r="D150" s="128"/>
      <c r="E150" s="59">
        <f>SUM(E148:E149)</f>
        <v>3750.6299999999997</v>
      </c>
    </row>
  </sheetData>
  <mergeCells count="142">
    <mergeCell ref="A12:E12"/>
    <mergeCell ref="B13:C13"/>
    <mergeCell ref="D13:E13"/>
    <mergeCell ref="B14:C14"/>
    <mergeCell ref="D14:E14"/>
    <mergeCell ref="B15:C15"/>
    <mergeCell ref="D15:E15"/>
    <mergeCell ref="A3:E3"/>
    <mergeCell ref="A6:E6"/>
    <mergeCell ref="A7:E7"/>
    <mergeCell ref="A8:E8"/>
    <mergeCell ref="A9:B9"/>
    <mergeCell ref="A10:E10"/>
    <mergeCell ref="A22:E22"/>
    <mergeCell ref="B23:C23"/>
    <mergeCell ref="D23:E23"/>
    <mergeCell ref="B24:C24"/>
    <mergeCell ref="D24:E24"/>
    <mergeCell ref="B25:C25"/>
    <mergeCell ref="D25:E25"/>
    <mergeCell ref="B16:C16"/>
    <mergeCell ref="D16:E16"/>
    <mergeCell ref="A18:E18"/>
    <mergeCell ref="A19:B19"/>
    <mergeCell ref="D19:E19"/>
    <mergeCell ref="A20:B20"/>
    <mergeCell ref="D20:E20"/>
    <mergeCell ref="B31:D31"/>
    <mergeCell ref="B32:D32"/>
    <mergeCell ref="B33:D33"/>
    <mergeCell ref="B34:D34"/>
    <mergeCell ref="B35:D35"/>
    <mergeCell ref="B36:D36"/>
    <mergeCell ref="B26:C26"/>
    <mergeCell ref="D26:E26"/>
    <mergeCell ref="B27:C27"/>
    <mergeCell ref="D27:E27"/>
    <mergeCell ref="A29:E29"/>
    <mergeCell ref="B30:D30"/>
    <mergeCell ref="B45:D45"/>
    <mergeCell ref="B46:D46"/>
    <mergeCell ref="B47:D47"/>
    <mergeCell ref="B48:D48"/>
    <mergeCell ref="B49:D49"/>
    <mergeCell ref="A50:D50"/>
    <mergeCell ref="B37:D37"/>
    <mergeCell ref="A38:D38"/>
    <mergeCell ref="A41:E41"/>
    <mergeCell ref="B42:D42"/>
    <mergeCell ref="B43:D43"/>
    <mergeCell ref="B44:D44"/>
    <mergeCell ref="B59:D59"/>
    <mergeCell ref="A60:D60"/>
    <mergeCell ref="A61:E61"/>
    <mergeCell ref="A63:E63"/>
    <mergeCell ref="A64:E64"/>
    <mergeCell ref="B65:C65"/>
    <mergeCell ref="A51:E51"/>
    <mergeCell ref="A54:E54"/>
    <mergeCell ref="B55:D55"/>
    <mergeCell ref="B56:D56"/>
    <mergeCell ref="B57:D57"/>
    <mergeCell ref="B58:D58"/>
    <mergeCell ref="B72:C72"/>
    <mergeCell ref="B73:C73"/>
    <mergeCell ref="A74:C74"/>
    <mergeCell ref="A76:E76"/>
    <mergeCell ref="B77:C77"/>
    <mergeCell ref="B78:C78"/>
    <mergeCell ref="B66:C66"/>
    <mergeCell ref="B67:C67"/>
    <mergeCell ref="B68:C68"/>
    <mergeCell ref="B69:C69"/>
    <mergeCell ref="B70:C70"/>
    <mergeCell ref="B71:C71"/>
    <mergeCell ref="B86:C86"/>
    <mergeCell ref="B87:C87"/>
    <mergeCell ref="A88:C88"/>
    <mergeCell ref="A90:E90"/>
    <mergeCell ref="B91:C91"/>
    <mergeCell ref="B92:C92"/>
    <mergeCell ref="B79:C79"/>
    <mergeCell ref="B80:C80"/>
    <mergeCell ref="B81:C81"/>
    <mergeCell ref="A82:C82"/>
    <mergeCell ref="A84:E84"/>
    <mergeCell ref="B85:C85"/>
    <mergeCell ref="A100:E100"/>
    <mergeCell ref="B101:C101"/>
    <mergeCell ref="B102:C102"/>
    <mergeCell ref="B103:C103"/>
    <mergeCell ref="B104:C104"/>
    <mergeCell ref="B105:C105"/>
    <mergeCell ref="B93:C93"/>
    <mergeCell ref="B94:C94"/>
    <mergeCell ref="B95:C95"/>
    <mergeCell ref="B96:C96"/>
    <mergeCell ref="B97:C97"/>
    <mergeCell ref="A98:C98"/>
    <mergeCell ref="B113:C113"/>
    <mergeCell ref="B114:C114"/>
    <mergeCell ref="B115:C115"/>
    <mergeCell ref="B116:C116"/>
    <mergeCell ref="B117:C117"/>
    <mergeCell ref="B118:C118"/>
    <mergeCell ref="B106:C106"/>
    <mergeCell ref="B107:C107"/>
    <mergeCell ref="A108:C108"/>
    <mergeCell ref="B109:C109"/>
    <mergeCell ref="A110:C110"/>
    <mergeCell ref="A112:E112"/>
    <mergeCell ref="B119:C119"/>
    <mergeCell ref="A120:C120"/>
    <mergeCell ref="A122:E122"/>
    <mergeCell ref="B123:C123"/>
    <mergeCell ref="B124:C124"/>
    <mergeCell ref="E124:E139"/>
    <mergeCell ref="B125:C125"/>
    <mergeCell ref="B126:C126"/>
    <mergeCell ref="B127:C127"/>
    <mergeCell ref="B128:C128"/>
    <mergeCell ref="B135:C135"/>
    <mergeCell ref="B136:C136"/>
    <mergeCell ref="B137:C137"/>
    <mergeCell ref="B138:C138"/>
    <mergeCell ref="B139:C139"/>
    <mergeCell ref="A150:D150"/>
    <mergeCell ref="A142:E142"/>
    <mergeCell ref="A143:D143"/>
    <mergeCell ref="B144:D144"/>
    <mergeCell ref="B145:D145"/>
    <mergeCell ref="B146:D146"/>
    <mergeCell ref="B147:D147"/>
    <mergeCell ref="A141:E141"/>
    <mergeCell ref="B129:C129"/>
    <mergeCell ref="B130:C130"/>
    <mergeCell ref="B131:C131"/>
    <mergeCell ref="B132:C132"/>
    <mergeCell ref="B133:C133"/>
    <mergeCell ref="B134:C134"/>
    <mergeCell ref="A148:D148"/>
    <mergeCell ref="B149:D14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150"/>
  <sheetViews>
    <sheetView topLeftCell="A131" zoomScale="120" zoomScaleNormal="120" workbookViewId="0">
      <selection activeCell="D125" sqref="D125:D129"/>
    </sheetView>
  </sheetViews>
  <sheetFormatPr defaultRowHeight="15" x14ac:dyDescent="0.25"/>
  <cols>
    <col min="1" max="1" width="7.7109375" style="64" customWidth="1"/>
    <col min="2" max="2" width="6.140625" style="64" customWidth="1"/>
    <col min="3" max="3" width="56.42578125" style="64" customWidth="1"/>
    <col min="4" max="4" width="9.5703125" style="64" customWidth="1"/>
    <col min="5" max="5" width="15.140625" style="64" bestFit="1" customWidth="1"/>
    <col min="6" max="6" width="11.28515625" style="64" bestFit="1" customWidth="1"/>
    <col min="7" max="16384" width="9.140625" style="64"/>
  </cols>
  <sheetData>
    <row r="3" spans="1:5" ht="32.25" customHeight="1" x14ac:dyDescent="0.25">
      <c r="A3" s="132" t="s">
        <v>0</v>
      </c>
      <c r="B3" s="132"/>
      <c r="C3" s="132"/>
      <c r="D3" s="132"/>
      <c r="E3" s="132"/>
    </row>
    <row r="4" spans="1:5" x14ac:dyDescent="0.25">
      <c r="A4" s="1"/>
      <c r="B4" s="65"/>
      <c r="C4" s="65"/>
    </row>
    <row r="5" spans="1:5" ht="15.75" x14ac:dyDescent="0.25">
      <c r="A5" s="3"/>
      <c r="B5" s="65"/>
      <c r="C5" s="65"/>
    </row>
    <row r="6" spans="1:5" x14ac:dyDescent="0.25">
      <c r="A6" s="128" t="s">
        <v>1</v>
      </c>
      <c r="B6" s="128"/>
      <c r="C6" s="128"/>
      <c r="D6" s="128"/>
      <c r="E6" s="128"/>
    </row>
    <row r="7" spans="1:5" ht="15" customHeight="1" x14ac:dyDescent="0.25">
      <c r="A7" s="128" t="s">
        <v>2</v>
      </c>
      <c r="B7" s="128"/>
      <c r="C7" s="128"/>
      <c r="D7" s="128"/>
      <c r="E7" s="128"/>
    </row>
    <row r="8" spans="1:5" x14ac:dyDescent="0.25">
      <c r="A8" s="119" t="s">
        <v>3</v>
      </c>
      <c r="B8" s="125"/>
      <c r="C8" s="125"/>
      <c r="D8" s="125"/>
      <c r="E8" s="120"/>
    </row>
    <row r="9" spans="1:5" x14ac:dyDescent="0.25">
      <c r="A9" s="119" t="s">
        <v>4</v>
      </c>
      <c r="B9" s="120"/>
      <c r="C9" s="38" t="s">
        <v>248</v>
      </c>
      <c r="D9" s="39"/>
      <c r="E9" s="40"/>
    </row>
    <row r="10" spans="1:5" ht="15" customHeight="1" x14ac:dyDescent="0.25">
      <c r="A10" s="133"/>
      <c r="B10" s="133"/>
      <c r="C10" s="133"/>
      <c r="D10" s="133"/>
      <c r="E10" s="133"/>
    </row>
    <row r="11" spans="1:5" x14ac:dyDescent="0.25">
      <c r="A11" s="4"/>
      <c r="B11" s="65"/>
      <c r="C11" s="65"/>
    </row>
    <row r="12" spans="1:5" ht="15" customHeight="1" x14ac:dyDescent="0.25">
      <c r="A12" s="128" t="s">
        <v>5</v>
      </c>
      <c r="B12" s="128"/>
      <c r="C12" s="128"/>
      <c r="D12" s="128"/>
      <c r="E12" s="128"/>
    </row>
    <row r="13" spans="1:5" x14ac:dyDescent="0.25">
      <c r="A13" s="49" t="s">
        <v>6</v>
      </c>
      <c r="B13" s="117" t="s">
        <v>7</v>
      </c>
      <c r="C13" s="118"/>
      <c r="D13" s="148"/>
      <c r="E13" s="148"/>
    </row>
    <row r="14" spans="1:5" ht="15" customHeight="1" x14ac:dyDescent="0.25">
      <c r="A14" s="49" t="s">
        <v>8</v>
      </c>
      <c r="B14" s="117" t="s">
        <v>9</v>
      </c>
      <c r="C14" s="118"/>
      <c r="D14" s="133" t="s">
        <v>10</v>
      </c>
      <c r="E14" s="133"/>
    </row>
    <row r="15" spans="1:5" ht="45" customHeight="1" x14ac:dyDescent="0.25">
      <c r="A15" s="49" t="s">
        <v>11</v>
      </c>
      <c r="B15" s="117" t="s">
        <v>12</v>
      </c>
      <c r="C15" s="118"/>
      <c r="D15" s="149" t="str">
        <f>'QUAD SAL'!C11</f>
        <v>DF000010/2019 e TA DF000046/2019 SEAC/SINDSERVIÇOS</v>
      </c>
      <c r="E15" s="149"/>
    </row>
    <row r="16" spans="1:5" ht="15" customHeight="1" x14ac:dyDescent="0.25">
      <c r="A16" s="49" t="s">
        <v>13</v>
      </c>
      <c r="B16" s="117" t="s">
        <v>14</v>
      </c>
      <c r="C16" s="118"/>
      <c r="D16" s="133" t="s">
        <v>15</v>
      </c>
      <c r="E16" s="133"/>
    </row>
    <row r="17" spans="1:5" x14ac:dyDescent="0.25">
      <c r="A17" s="46"/>
      <c r="B17" s="47"/>
      <c r="C17" s="47"/>
      <c r="D17" s="48"/>
      <c r="E17" s="48"/>
    </row>
    <row r="18" spans="1:5" ht="15" customHeight="1" x14ac:dyDescent="0.25">
      <c r="A18" s="150" t="s">
        <v>16</v>
      </c>
      <c r="B18" s="150"/>
      <c r="C18" s="128"/>
      <c r="D18" s="128"/>
      <c r="E18" s="128"/>
    </row>
    <row r="19" spans="1:5" ht="48" customHeight="1" x14ac:dyDescent="0.25">
      <c r="A19" s="128" t="s">
        <v>17</v>
      </c>
      <c r="B19" s="128"/>
      <c r="C19" s="42" t="s">
        <v>18</v>
      </c>
      <c r="D19" s="128" t="s">
        <v>19</v>
      </c>
      <c r="E19" s="128"/>
    </row>
    <row r="20" spans="1:5" ht="15" customHeight="1" x14ac:dyDescent="0.25">
      <c r="A20" s="133" t="s">
        <v>20</v>
      </c>
      <c r="B20" s="133"/>
      <c r="C20" s="49" t="s">
        <v>21</v>
      </c>
      <c r="D20" s="133">
        <v>1</v>
      </c>
      <c r="E20" s="133"/>
    </row>
    <row r="21" spans="1:5" x14ac:dyDescent="0.25">
      <c r="A21" s="4"/>
      <c r="B21" s="65"/>
      <c r="C21" s="65"/>
    </row>
    <row r="22" spans="1:5" ht="15" customHeight="1" x14ac:dyDescent="0.25">
      <c r="A22" s="128" t="s">
        <v>22</v>
      </c>
      <c r="B22" s="128"/>
      <c r="C22" s="128"/>
      <c r="D22" s="128"/>
      <c r="E22" s="128"/>
    </row>
    <row r="23" spans="1:5" ht="15" customHeight="1" x14ac:dyDescent="0.25">
      <c r="A23" s="49">
        <v>1</v>
      </c>
      <c r="B23" s="117" t="s">
        <v>23</v>
      </c>
      <c r="C23" s="118"/>
      <c r="D23" s="133" t="str">
        <f>'QUAD SAL'!A12</f>
        <v>Encarregado Geral</v>
      </c>
      <c r="E23" s="133"/>
    </row>
    <row r="24" spans="1:5" x14ac:dyDescent="0.25">
      <c r="A24" s="49">
        <v>2</v>
      </c>
      <c r="B24" s="117" t="s">
        <v>24</v>
      </c>
      <c r="C24" s="118"/>
      <c r="D24" s="134">
        <f>'QUAD SAL'!D12</f>
        <v>3061.96</v>
      </c>
      <c r="E24" s="134"/>
    </row>
    <row r="25" spans="1:5" ht="15" customHeight="1" x14ac:dyDescent="0.25">
      <c r="A25" s="49">
        <v>3</v>
      </c>
      <c r="B25" s="117" t="s">
        <v>25</v>
      </c>
      <c r="C25" s="118"/>
      <c r="D25" s="133" t="str">
        <f>'QUAD SAL'!B12</f>
        <v>Encarregado Geral</v>
      </c>
      <c r="E25" s="133"/>
    </row>
    <row r="26" spans="1:5" x14ac:dyDescent="0.25">
      <c r="A26" s="49">
        <v>4</v>
      </c>
      <c r="B26" s="117" t="s">
        <v>26</v>
      </c>
      <c r="C26" s="118"/>
      <c r="D26" s="148">
        <v>43466</v>
      </c>
      <c r="E26" s="148"/>
    </row>
    <row r="27" spans="1:5" x14ac:dyDescent="0.25">
      <c r="A27" s="49">
        <v>5</v>
      </c>
      <c r="B27" s="117" t="s">
        <v>27</v>
      </c>
      <c r="C27" s="118"/>
      <c r="D27" s="133">
        <f>'AN XII-4 RESUMO MO'!B11</f>
        <v>1</v>
      </c>
      <c r="E27" s="133"/>
    </row>
    <row r="28" spans="1:5" x14ac:dyDescent="0.25">
      <c r="A28" s="4"/>
      <c r="B28" s="65"/>
      <c r="C28" s="65"/>
    </row>
    <row r="29" spans="1:5" ht="15" customHeight="1" x14ac:dyDescent="0.25">
      <c r="A29" s="128" t="s">
        <v>28</v>
      </c>
      <c r="B29" s="128"/>
      <c r="C29" s="128"/>
      <c r="D29" s="128"/>
      <c r="E29" s="128"/>
    </row>
    <row r="30" spans="1:5" x14ac:dyDescent="0.25">
      <c r="A30" s="42" t="s">
        <v>29</v>
      </c>
      <c r="B30" s="143" t="s">
        <v>30</v>
      </c>
      <c r="C30" s="143"/>
      <c r="D30" s="143"/>
      <c r="E30" s="42" t="s">
        <v>31</v>
      </c>
    </row>
    <row r="31" spans="1:5" x14ac:dyDescent="0.25">
      <c r="A31" s="49" t="s">
        <v>6</v>
      </c>
      <c r="B31" s="139" t="s">
        <v>32</v>
      </c>
      <c r="C31" s="139"/>
      <c r="D31" s="139"/>
      <c r="E31" s="44">
        <f>D24</f>
        <v>3061.96</v>
      </c>
    </row>
    <row r="32" spans="1:5" x14ac:dyDescent="0.25">
      <c r="A32" s="49" t="s">
        <v>8</v>
      </c>
      <c r="B32" s="139" t="s">
        <v>33</v>
      </c>
      <c r="C32" s="139"/>
      <c r="D32" s="139"/>
      <c r="E32" s="44">
        <f>'QUAD SAL'!F12</f>
        <v>0</v>
      </c>
    </row>
    <row r="33" spans="1:5" x14ac:dyDescent="0.25">
      <c r="A33" s="49" t="s">
        <v>11</v>
      </c>
      <c r="B33" s="139" t="s">
        <v>34</v>
      </c>
      <c r="C33" s="139"/>
      <c r="D33" s="139"/>
      <c r="E33" s="44">
        <f>'QUAD SAL'!E12</f>
        <v>0</v>
      </c>
    </row>
    <row r="34" spans="1:5" x14ac:dyDescent="0.25">
      <c r="A34" s="49" t="s">
        <v>13</v>
      </c>
      <c r="B34" s="139" t="s">
        <v>35</v>
      </c>
      <c r="C34" s="139"/>
      <c r="D34" s="139"/>
      <c r="E34" s="44">
        <v>0</v>
      </c>
    </row>
    <row r="35" spans="1:5" x14ac:dyDescent="0.25">
      <c r="A35" s="49" t="s">
        <v>36</v>
      </c>
      <c r="B35" s="139" t="s">
        <v>37</v>
      </c>
      <c r="C35" s="139"/>
      <c r="D35" s="139"/>
      <c r="E35" s="44">
        <v>0</v>
      </c>
    </row>
    <row r="36" spans="1:5" x14ac:dyDescent="0.25">
      <c r="A36" s="49" t="s">
        <v>38</v>
      </c>
      <c r="B36" s="139" t="s">
        <v>39</v>
      </c>
      <c r="C36" s="139"/>
      <c r="D36" s="139"/>
      <c r="E36" s="44">
        <v>0</v>
      </c>
    </row>
    <row r="37" spans="1:5" x14ac:dyDescent="0.25">
      <c r="A37" s="49" t="s">
        <v>40</v>
      </c>
      <c r="B37" s="139" t="s">
        <v>41</v>
      </c>
      <c r="C37" s="139"/>
      <c r="D37" s="139"/>
      <c r="E37" s="44">
        <v>0</v>
      </c>
    </row>
    <row r="38" spans="1:5" ht="15" customHeight="1" x14ac:dyDescent="0.25">
      <c r="A38" s="121" t="s">
        <v>42</v>
      </c>
      <c r="B38" s="121"/>
      <c r="C38" s="121"/>
      <c r="D38" s="121"/>
      <c r="E38" s="45">
        <f>SUM(E31:E37)</f>
        <v>3061.96</v>
      </c>
    </row>
    <row r="39" spans="1:5" x14ac:dyDescent="0.25">
      <c r="A39" s="4"/>
      <c r="B39" s="65"/>
      <c r="C39" s="65"/>
    </row>
    <row r="40" spans="1:5" x14ac:dyDescent="0.25">
      <c r="A40" s="4"/>
      <c r="B40" s="65"/>
      <c r="C40" s="65"/>
    </row>
    <row r="41" spans="1:5" ht="15" customHeight="1" x14ac:dyDescent="0.25">
      <c r="A41" s="140" t="s">
        <v>43</v>
      </c>
      <c r="B41" s="141"/>
      <c r="C41" s="141"/>
      <c r="D41" s="141"/>
      <c r="E41" s="142"/>
    </row>
    <row r="42" spans="1:5" x14ac:dyDescent="0.25">
      <c r="A42" s="42" t="s">
        <v>44</v>
      </c>
      <c r="B42" s="143" t="s">
        <v>45</v>
      </c>
      <c r="C42" s="143"/>
      <c r="D42" s="143"/>
      <c r="E42" s="23" t="s">
        <v>31</v>
      </c>
    </row>
    <row r="43" spans="1:5" x14ac:dyDescent="0.25">
      <c r="A43" s="49" t="s">
        <v>6</v>
      </c>
      <c r="B43" s="139" t="s">
        <v>46</v>
      </c>
      <c r="C43" s="139"/>
      <c r="D43" s="139"/>
      <c r="E43" s="36">
        <f>ROUND((22*('QUAD SAL'!H12*2)),2)</f>
        <v>220</v>
      </c>
    </row>
    <row r="44" spans="1:5" x14ac:dyDescent="0.25">
      <c r="A44" s="49" t="s">
        <v>47</v>
      </c>
      <c r="B44" s="139" t="s">
        <v>48</v>
      </c>
      <c r="C44" s="139"/>
      <c r="D44" s="139"/>
      <c r="E44" s="36">
        <f>ROUND((E31*6%),2)</f>
        <v>183.72</v>
      </c>
    </row>
    <row r="45" spans="1:5" x14ac:dyDescent="0.25">
      <c r="A45" s="49" t="s">
        <v>8</v>
      </c>
      <c r="B45" s="139" t="s">
        <v>49</v>
      </c>
      <c r="C45" s="139"/>
      <c r="D45" s="139"/>
      <c r="E45" s="36">
        <f>ROUND((22*'QUAD SAL'!G12),2)</f>
        <v>719.4</v>
      </c>
    </row>
    <row r="46" spans="1:5" x14ac:dyDescent="0.25">
      <c r="A46" s="49" t="s">
        <v>11</v>
      </c>
      <c r="B46" s="139" t="s">
        <v>50</v>
      </c>
      <c r="C46" s="139"/>
      <c r="D46" s="139"/>
      <c r="E46" s="36">
        <f>'QUAD SAL'!I12</f>
        <v>149</v>
      </c>
    </row>
    <row r="47" spans="1:5" x14ac:dyDescent="0.25">
      <c r="A47" s="49" t="s">
        <v>13</v>
      </c>
      <c r="B47" s="139" t="s">
        <v>51</v>
      </c>
      <c r="C47" s="139"/>
      <c r="D47" s="139"/>
      <c r="E47" s="36">
        <f>0</f>
        <v>0</v>
      </c>
    </row>
    <row r="48" spans="1:5" x14ac:dyDescent="0.25">
      <c r="A48" s="49" t="s">
        <v>36</v>
      </c>
      <c r="B48" s="139" t="s">
        <v>52</v>
      </c>
      <c r="C48" s="139"/>
      <c r="D48" s="139"/>
      <c r="E48" s="36">
        <f>'QUAD SAL'!K12</f>
        <v>2</v>
      </c>
    </row>
    <row r="49" spans="1:5" x14ac:dyDescent="0.25">
      <c r="A49" s="49" t="s">
        <v>38</v>
      </c>
      <c r="B49" s="139" t="s">
        <v>249</v>
      </c>
      <c r="C49" s="139"/>
      <c r="D49" s="139"/>
      <c r="E49" s="36">
        <f>'QUAD SAL'!J12</f>
        <v>10.3</v>
      </c>
    </row>
    <row r="50" spans="1:5" ht="15" customHeight="1" x14ac:dyDescent="0.25">
      <c r="A50" s="121" t="s">
        <v>54</v>
      </c>
      <c r="B50" s="121"/>
      <c r="C50" s="121"/>
      <c r="D50" s="121"/>
      <c r="E50" s="37">
        <f>SUM(E43:E49)</f>
        <v>1284.4199999999998</v>
      </c>
    </row>
    <row r="51" spans="1:5" ht="15" customHeight="1" x14ac:dyDescent="0.25">
      <c r="A51" s="144" t="s">
        <v>55</v>
      </c>
      <c r="B51" s="145"/>
      <c r="C51" s="145"/>
      <c r="D51" s="145"/>
      <c r="E51" s="145"/>
    </row>
    <row r="52" spans="1:5" x14ac:dyDescent="0.25">
      <c r="A52" s="4"/>
      <c r="B52" s="65"/>
      <c r="C52" s="65"/>
    </row>
    <row r="53" spans="1:5" x14ac:dyDescent="0.25">
      <c r="A53" s="4"/>
      <c r="B53" s="65"/>
      <c r="C53" s="65"/>
    </row>
    <row r="54" spans="1:5" ht="15" customHeight="1" x14ac:dyDescent="0.25">
      <c r="A54" s="128" t="s">
        <v>56</v>
      </c>
      <c r="B54" s="128"/>
      <c r="C54" s="128"/>
      <c r="D54" s="128"/>
      <c r="E54" s="128"/>
    </row>
    <row r="55" spans="1:5" x14ac:dyDescent="0.25">
      <c r="A55" s="41" t="s">
        <v>57</v>
      </c>
      <c r="B55" s="138" t="s">
        <v>58</v>
      </c>
      <c r="C55" s="138"/>
      <c r="D55" s="138"/>
      <c r="E55" s="17" t="s">
        <v>31</v>
      </c>
    </row>
    <row r="56" spans="1:5" x14ac:dyDescent="0.25">
      <c r="A56" s="49" t="s">
        <v>6</v>
      </c>
      <c r="B56" s="139" t="s">
        <v>59</v>
      </c>
      <c r="C56" s="139"/>
      <c r="D56" s="139"/>
      <c r="E56" s="36"/>
    </row>
    <row r="57" spans="1:5" ht="30" customHeight="1" x14ac:dyDescent="0.25">
      <c r="A57" s="49" t="s">
        <v>8</v>
      </c>
      <c r="B57" s="139" t="s">
        <v>60</v>
      </c>
      <c r="C57" s="139"/>
      <c r="D57" s="139"/>
      <c r="E57" s="36">
        <v>0</v>
      </c>
    </row>
    <row r="58" spans="1:5" x14ac:dyDescent="0.25">
      <c r="A58" s="49" t="s">
        <v>11</v>
      </c>
      <c r="B58" s="139" t="s">
        <v>61</v>
      </c>
      <c r="C58" s="139"/>
      <c r="D58" s="139"/>
      <c r="E58" s="36"/>
    </row>
    <row r="59" spans="1:5" x14ac:dyDescent="0.25">
      <c r="A59" s="49" t="s">
        <v>13</v>
      </c>
      <c r="B59" s="139" t="s">
        <v>62</v>
      </c>
      <c r="C59" s="139"/>
      <c r="D59" s="139"/>
      <c r="E59" s="36">
        <v>0</v>
      </c>
    </row>
    <row r="60" spans="1:5" ht="15" customHeight="1" x14ac:dyDescent="0.25">
      <c r="A60" s="121" t="s">
        <v>63</v>
      </c>
      <c r="B60" s="121"/>
      <c r="C60" s="121"/>
      <c r="D60" s="121"/>
      <c r="E60" s="37">
        <f>SUM(E56:E59)</f>
        <v>0</v>
      </c>
    </row>
    <row r="61" spans="1:5" ht="15" customHeight="1" x14ac:dyDescent="0.25">
      <c r="A61" s="151" t="s">
        <v>64</v>
      </c>
      <c r="B61" s="145"/>
      <c r="C61" s="145"/>
      <c r="D61" s="145"/>
      <c r="E61" s="145"/>
    </row>
    <row r="62" spans="1:5" x14ac:dyDescent="0.25">
      <c r="A62" s="4"/>
      <c r="B62" s="65"/>
      <c r="C62" s="65"/>
    </row>
    <row r="63" spans="1:5" x14ac:dyDescent="0.25">
      <c r="A63" s="135" t="s">
        <v>65</v>
      </c>
      <c r="B63" s="136"/>
      <c r="C63" s="136"/>
      <c r="D63" s="136"/>
      <c r="E63" s="137"/>
    </row>
    <row r="64" spans="1:5" x14ac:dyDescent="0.25">
      <c r="A64" s="135" t="s">
        <v>66</v>
      </c>
      <c r="B64" s="136"/>
      <c r="C64" s="136"/>
      <c r="D64" s="136"/>
      <c r="E64" s="137"/>
    </row>
    <row r="65" spans="1:5" ht="15" customHeight="1" x14ac:dyDescent="0.25">
      <c r="A65" s="7" t="s">
        <v>67</v>
      </c>
      <c r="B65" s="146" t="s">
        <v>68</v>
      </c>
      <c r="C65" s="147"/>
      <c r="D65" s="7" t="s">
        <v>69</v>
      </c>
      <c r="E65" s="7" t="s">
        <v>31</v>
      </c>
    </row>
    <row r="66" spans="1:5" ht="15" customHeight="1" x14ac:dyDescent="0.25">
      <c r="A66" s="5" t="s">
        <v>6</v>
      </c>
      <c r="B66" s="122" t="s">
        <v>70</v>
      </c>
      <c r="C66" s="123"/>
      <c r="D66" s="43">
        <v>0.2</v>
      </c>
      <c r="E66" s="34">
        <f>ROUND(($E$38*D66),2)</f>
        <v>612.39</v>
      </c>
    </row>
    <row r="67" spans="1:5" x14ac:dyDescent="0.25">
      <c r="A67" s="5" t="s">
        <v>8</v>
      </c>
      <c r="B67" s="122" t="s">
        <v>71</v>
      </c>
      <c r="C67" s="123"/>
      <c r="D67" s="43">
        <v>1.4999999999999999E-2</v>
      </c>
      <c r="E67" s="34">
        <f t="shared" ref="E67:E73" si="0">ROUND(($E$38*D67),2)</f>
        <v>45.93</v>
      </c>
    </row>
    <row r="68" spans="1:5" x14ac:dyDescent="0.25">
      <c r="A68" s="5" t="s">
        <v>11</v>
      </c>
      <c r="B68" s="122" t="s">
        <v>72</v>
      </c>
      <c r="C68" s="123"/>
      <c r="D68" s="43">
        <v>0.01</v>
      </c>
      <c r="E68" s="34">
        <f t="shared" si="0"/>
        <v>30.62</v>
      </c>
    </row>
    <row r="69" spans="1:5" x14ac:dyDescent="0.25">
      <c r="A69" s="5" t="s">
        <v>13</v>
      </c>
      <c r="B69" s="122" t="s">
        <v>73</v>
      </c>
      <c r="C69" s="123"/>
      <c r="D69" s="43">
        <v>2E-3</v>
      </c>
      <c r="E69" s="34">
        <f t="shared" si="0"/>
        <v>6.12</v>
      </c>
    </row>
    <row r="70" spans="1:5" x14ac:dyDescent="0.25">
      <c r="A70" s="5" t="s">
        <v>36</v>
      </c>
      <c r="B70" s="122" t="s">
        <v>74</v>
      </c>
      <c r="C70" s="123"/>
      <c r="D70" s="43">
        <v>2.5000000000000001E-2</v>
      </c>
      <c r="E70" s="34">
        <f t="shared" si="0"/>
        <v>76.55</v>
      </c>
    </row>
    <row r="71" spans="1:5" x14ac:dyDescent="0.25">
      <c r="A71" s="5" t="s">
        <v>38</v>
      </c>
      <c r="B71" s="122" t="s">
        <v>75</v>
      </c>
      <c r="C71" s="123"/>
      <c r="D71" s="43">
        <v>0.08</v>
      </c>
      <c r="E71" s="34">
        <f t="shared" si="0"/>
        <v>244.96</v>
      </c>
    </row>
    <row r="72" spans="1:5" x14ac:dyDescent="0.25">
      <c r="A72" s="5" t="s">
        <v>40</v>
      </c>
      <c r="B72" s="122" t="s">
        <v>76</v>
      </c>
      <c r="C72" s="123"/>
      <c r="D72" s="43">
        <v>0.06</v>
      </c>
      <c r="E72" s="34">
        <f t="shared" si="0"/>
        <v>183.72</v>
      </c>
    </row>
    <row r="73" spans="1:5" x14ac:dyDescent="0.25">
      <c r="A73" s="8" t="s">
        <v>77</v>
      </c>
      <c r="B73" s="154" t="s">
        <v>78</v>
      </c>
      <c r="C73" s="155"/>
      <c r="D73" s="50">
        <v>6.0000000000000001E-3</v>
      </c>
      <c r="E73" s="34">
        <f t="shared" si="0"/>
        <v>18.37</v>
      </c>
    </row>
    <row r="74" spans="1:5" x14ac:dyDescent="0.25">
      <c r="A74" s="121" t="s">
        <v>79</v>
      </c>
      <c r="B74" s="121"/>
      <c r="C74" s="121"/>
      <c r="D74" s="51">
        <f>SUM(D66:D73)</f>
        <v>0.39800000000000008</v>
      </c>
      <c r="E74" s="37">
        <f>SUM(E66:E73)</f>
        <v>1218.6599999999999</v>
      </c>
    </row>
    <row r="75" spans="1:5" x14ac:dyDescent="0.25">
      <c r="A75" s="4"/>
      <c r="B75" s="65"/>
      <c r="C75" s="65"/>
    </row>
    <row r="76" spans="1:5" x14ac:dyDescent="0.25">
      <c r="A76" s="135" t="s">
        <v>80</v>
      </c>
      <c r="B76" s="136"/>
      <c r="C76" s="136"/>
      <c r="D76" s="136"/>
      <c r="E76" s="137"/>
    </row>
    <row r="77" spans="1:5" ht="15" customHeight="1" x14ac:dyDescent="0.25">
      <c r="A77" s="7" t="s">
        <v>81</v>
      </c>
      <c r="B77" s="146" t="s">
        <v>82</v>
      </c>
      <c r="C77" s="147"/>
      <c r="D77" s="7" t="s">
        <v>69</v>
      </c>
      <c r="E77" s="7" t="s">
        <v>31</v>
      </c>
    </row>
    <row r="78" spans="1:5" ht="15" customHeight="1" x14ac:dyDescent="0.25">
      <c r="A78" s="5" t="s">
        <v>6</v>
      </c>
      <c r="B78" s="122" t="s">
        <v>234</v>
      </c>
      <c r="C78" s="123"/>
      <c r="D78" s="43">
        <v>8.3299999999999999E-2</v>
      </c>
      <c r="E78" s="34">
        <f t="shared" ref="E78" si="1">ROUND(($E$38*D78),2)</f>
        <v>255.06</v>
      </c>
    </row>
    <row r="79" spans="1:5" ht="15" customHeight="1" x14ac:dyDescent="0.25">
      <c r="A79" s="5"/>
      <c r="B79" s="152" t="s">
        <v>83</v>
      </c>
      <c r="C79" s="153"/>
      <c r="D79" s="54">
        <f>SUM(D78)</f>
        <v>8.3299999999999999E-2</v>
      </c>
      <c r="E79" s="55">
        <f>SUM(E78)</f>
        <v>255.06</v>
      </c>
    </row>
    <row r="80" spans="1:5" ht="15" customHeight="1" x14ac:dyDescent="0.25">
      <c r="A80" s="52" t="s">
        <v>8</v>
      </c>
      <c r="B80" s="122" t="s">
        <v>84</v>
      </c>
      <c r="C80" s="123"/>
      <c r="D80" s="50">
        <f>(D74*D79)</f>
        <v>3.3153400000000006E-2</v>
      </c>
      <c r="E80" s="34">
        <f t="shared" ref="E80:E81" si="2">ROUND(($E$38*D80),2)</f>
        <v>101.51</v>
      </c>
    </row>
    <row r="81" spans="1:5" ht="30" customHeight="1" x14ac:dyDescent="0.25">
      <c r="A81" s="5" t="s">
        <v>11</v>
      </c>
      <c r="B81" s="122" t="s">
        <v>240</v>
      </c>
      <c r="C81" s="123"/>
      <c r="D81" s="43">
        <v>0.121</v>
      </c>
      <c r="E81" s="34">
        <f t="shared" si="2"/>
        <v>370.5</v>
      </c>
    </row>
    <row r="82" spans="1:5" x14ac:dyDescent="0.25">
      <c r="A82" s="121" t="s">
        <v>79</v>
      </c>
      <c r="B82" s="121"/>
      <c r="C82" s="121"/>
      <c r="D82" s="53">
        <f>SUM(D79:D81)</f>
        <v>0.23745340000000001</v>
      </c>
      <c r="E82" s="35">
        <f>SUM(E79:E81)</f>
        <v>727.06999999999994</v>
      </c>
    </row>
    <row r="83" spans="1:5" x14ac:dyDescent="0.25">
      <c r="A83" s="4"/>
      <c r="B83" s="65"/>
      <c r="C83" s="65"/>
    </row>
    <row r="84" spans="1:5" x14ac:dyDescent="0.25">
      <c r="A84" s="135" t="s">
        <v>85</v>
      </c>
      <c r="B84" s="136"/>
      <c r="C84" s="136"/>
      <c r="D84" s="136"/>
      <c r="E84" s="137"/>
    </row>
    <row r="85" spans="1:5" ht="15" customHeight="1" x14ac:dyDescent="0.25">
      <c r="A85" s="7" t="s">
        <v>86</v>
      </c>
      <c r="B85" s="146" t="s">
        <v>87</v>
      </c>
      <c r="C85" s="147"/>
      <c r="D85" s="7" t="s">
        <v>69</v>
      </c>
      <c r="E85" s="7" t="s">
        <v>31</v>
      </c>
    </row>
    <row r="86" spans="1:5" ht="30" customHeight="1" x14ac:dyDescent="0.25">
      <c r="A86" s="5" t="s">
        <v>6</v>
      </c>
      <c r="B86" s="122" t="s">
        <v>235</v>
      </c>
      <c r="C86" s="123"/>
      <c r="D86" s="43"/>
      <c r="E86" s="34">
        <f t="shared" ref="E86:E87" si="3">ROUND(($E$38*D86),2)</f>
        <v>0</v>
      </c>
    </row>
    <row r="87" spans="1:5" ht="15" customHeight="1" x14ac:dyDescent="0.25">
      <c r="A87" s="8" t="s">
        <v>8</v>
      </c>
      <c r="B87" s="154" t="s">
        <v>88</v>
      </c>
      <c r="C87" s="155"/>
      <c r="D87" s="43">
        <f>D74*D86</f>
        <v>0</v>
      </c>
      <c r="E87" s="34">
        <f t="shared" si="3"/>
        <v>0</v>
      </c>
    </row>
    <row r="88" spans="1:5" x14ac:dyDescent="0.25">
      <c r="A88" s="121" t="s">
        <v>79</v>
      </c>
      <c r="B88" s="121"/>
      <c r="C88" s="121"/>
      <c r="D88" s="53">
        <f>SUM(D86:D87)</f>
        <v>0</v>
      </c>
      <c r="E88" s="35">
        <f>SUM(E86:E87)</f>
        <v>0</v>
      </c>
    </row>
    <row r="89" spans="1:5" x14ac:dyDescent="0.25">
      <c r="A89" s="4"/>
      <c r="B89" s="65"/>
      <c r="C89" s="65"/>
    </row>
    <row r="90" spans="1:5" x14ac:dyDescent="0.25">
      <c r="A90" s="135" t="s">
        <v>89</v>
      </c>
      <c r="B90" s="136"/>
      <c r="C90" s="136"/>
      <c r="D90" s="136"/>
      <c r="E90" s="137"/>
    </row>
    <row r="91" spans="1:5" ht="15" customHeight="1" x14ac:dyDescent="0.25">
      <c r="A91" s="7" t="s">
        <v>90</v>
      </c>
      <c r="B91" s="146" t="s">
        <v>91</v>
      </c>
      <c r="C91" s="147"/>
      <c r="D91" s="7" t="s">
        <v>69</v>
      </c>
      <c r="E91" s="7" t="s">
        <v>31</v>
      </c>
    </row>
    <row r="92" spans="1:5" ht="15" customHeight="1" x14ac:dyDescent="0.25">
      <c r="A92" s="5" t="s">
        <v>6</v>
      </c>
      <c r="B92" s="122" t="s">
        <v>236</v>
      </c>
      <c r="C92" s="123"/>
      <c r="D92" s="43">
        <v>1.8100000000000002E-2</v>
      </c>
      <c r="E92" s="34">
        <f t="shared" ref="E92:E97" si="4">ROUND(($E$38*D92),2)</f>
        <v>55.42</v>
      </c>
    </row>
    <row r="93" spans="1:5" ht="15" customHeight="1" x14ac:dyDescent="0.25">
      <c r="A93" s="5" t="s">
        <v>8</v>
      </c>
      <c r="B93" s="122" t="s">
        <v>92</v>
      </c>
      <c r="C93" s="123"/>
      <c r="D93" s="43">
        <f>D71*D92</f>
        <v>1.4480000000000001E-3</v>
      </c>
      <c r="E93" s="34">
        <f t="shared" si="4"/>
        <v>4.43</v>
      </c>
    </row>
    <row r="94" spans="1:5" ht="30" customHeight="1" x14ac:dyDescent="0.25">
      <c r="A94" s="5" t="s">
        <v>11</v>
      </c>
      <c r="B94" s="122" t="s">
        <v>237</v>
      </c>
      <c r="C94" s="123"/>
      <c r="D94" s="43">
        <v>4.2500000000000003E-2</v>
      </c>
      <c r="E94" s="34">
        <f t="shared" si="4"/>
        <v>130.13</v>
      </c>
    </row>
    <row r="95" spans="1:5" ht="15" customHeight="1" x14ac:dyDescent="0.25">
      <c r="A95" s="5" t="s">
        <v>13</v>
      </c>
      <c r="B95" s="122" t="s">
        <v>238</v>
      </c>
      <c r="C95" s="123"/>
      <c r="D95" s="43">
        <v>2.8999999999999998E-3</v>
      </c>
      <c r="E95" s="34">
        <f t="shared" si="4"/>
        <v>8.8800000000000008</v>
      </c>
    </row>
    <row r="96" spans="1:5" ht="15" customHeight="1" x14ac:dyDescent="0.25">
      <c r="A96" s="5" t="s">
        <v>36</v>
      </c>
      <c r="B96" s="122" t="s">
        <v>93</v>
      </c>
      <c r="C96" s="123"/>
      <c r="D96" s="43">
        <f>D74*D95</f>
        <v>1.1542000000000002E-3</v>
      </c>
      <c r="E96" s="34">
        <f t="shared" si="4"/>
        <v>3.53</v>
      </c>
    </row>
    <row r="97" spans="1:6" ht="30" customHeight="1" x14ac:dyDescent="0.25">
      <c r="A97" s="5" t="s">
        <v>38</v>
      </c>
      <c r="B97" s="122" t="s">
        <v>239</v>
      </c>
      <c r="C97" s="123"/>
      <c r="D97" s="43">
        <v>7.4999999999999997E-3</v>
      </c>
      <c r="E97" s="34">
        <f t="shared" si="4"/>
        <v>22.96</v>
      </c>
    </row>
    <row r="98" spans="1:6" x14ac:dyDescent="0.25">
      <c r="A98" s="121" t="s">
        <v>79</v>
      </c>
      <c r="B98" s="121"/>
      <c r="C98" s="121"/>
      <c r="D98" s="53">
        <f>SUM(D92:D97)</f>
        <v>7.3602200000000007E-2</v>
      </c>
      <c r="E98" s="35">
        <f>SUM(E92:E97)</f>
        <v>225.35</v>
      </c>
    </row>
    <row r="99" spans="1:6" x14ac:dyDescent="0.25">
      <c r="A99" s="4"/>
      <c r="B99" s="65"/>
      <c r="C99" s="65"/>
    </row>
    <row r="100" spans="1:6" x14ac:dyDescent="0.25">
      <c r="A100" s="135" t="s">
        <v>95</v>
      </c>
      <c r="B100" s="136"/>
      <c r="C100" s="136"/>
      <c r="D100" s="136"/>
      <c r="E100" s="137"/>
    </row>
    <row r="101" spans="1:6" ht="15" customHeight="1" x14ac:dyDescent="0.25">
      <c r="A101" s="7" t="s">
        <v>96</v>
      </c>
      <c r="B101" s="146" t="s">
        <v>97</v>
      </c>
      <c r="C101" s="147"/>
      <c r="D101" s="7" t="s">
        <v>69</v>
      </c>
      <c r="E101" s="7" t="s">
        <v>31</v>
      </c>
    </row>
    <row r="102" spans="1:6" ht="30" customHeight="1" x14ac:dyDescent="0.25">
      <c r="A102" s="5" t="s">
        <v>6</v>
      </c>
      <c r="B102" s="122" t="s">
        <v>241</v>
      </c>
      <c r="C102" s="123"/>
      <c r="D102" s="43">
        <v>9.4999999999999998E-3</v>
      </c>
      <c r="E102" s="34">
        <f t="shared" ref="E102:E107" si="5">ROUND(($E$38*D102),2)</f>
        <v>29.09</v>
      </c>
    </row>
    <row r="103" spans="1:6" ht="15" customHeight="1" x14ac:dyDescent="0.25">
      <c r="A103" s="5" t="s">
        <v>8</v>
      </c>
      <c r="B103" s="122" t="s">
        <v>242</v>
      </c>
      <c r="C103" s="123"/>
      <c r="D103" s="43"/>
      <c r="E103" s="34">
        <f t="shared" si="5"/>
        <v>0</v>
      </c>
    </row>
    <row r="104" spans="1:6" ht="30" customHeight="1" x14ac:dyDescent="0.25">
      <c r="A104" s="5" t="s">
        <v>11</v>
      </c>
      <c r="B104" s="122" t="s">
        <v>244</v>
      </c>
      <c r="C104" s="123"/>
      <c r="D104" s="43"/>
      <c r="E104" s="34">
        <f t="shared" si="5"/>
        <v>0</v>
      </c>
    </row>
    <row r="105" spans="1:6" ht="15" customHeight="1" x14ac:dyDescent="0.25">
      <c r="A105" s="5" t="s">
        <v>13</v>
      </c>
      <c r="B105" s="122" t="s">
        <v>243</v>
      </c>
      <c r="C105" s="123"/>
      <c r="D105" s="43"/>
      <c r="E105" s="34">
        <f t="shared" si="5"/>
        <v>0</v>
      </c>
    </row>
    <row r="106" spans="1:6" ht="15" customHeight="1" x14ac:dyDescent="0.25">
      <c r="A106" s="5" t="s">
        <v>36</v>
      </c>
      <c r="B106" s="122" t="s">
        <v>245</v>
      </c>
      <c r="C106" s="123"/>
      <c r="D106" s="43"/>
      <c r="E106" s="34">
        <f t="shared" si="5"/>
        <v>0</v>
      </c>
      <c r="F106" s="66"/>
    </row>
    <row r="107" spans="1:6" ht="15" customHeight="1" x14ac:dyDescent="0.25">
      <c r="A107" s="5" t="s">
        <v>38</v>
      </c>
      <c r="B107" s="122" t="s">
        <v>246</v>
      </c>
      <c r="C107" s="123"/>
      <c r="D107" s="43"/>
      <c r="E107" s="34">
        <f t="shared" si="5"/>
        <v>0</v>
      </c>
    </row>
    <row r="108" spans="1:6" x14ac:dyDescent="0.25">
      <c r="A108" s="121" t="s">
        <v>83</v>
      </c>
      <c r="B108" s="121"/>
      <c r="C108" s="121"/>
      <c r="D108" s="53">
        <f>SUM(D102:D107)</f>
        <v>9.4999999999999998E-3</v>
      </c>
      <c r="E108" s="35">
        <f>SUM(E102:E107)</f>
        <v>29.09</v>
      </c>
    </row>
    <row r="109" spans="1:6" ht="30" customHeight="1" x14ac:dyDescent="0.25">
      <c r="A109" s="5" t="s">
        <v>40</v>
      </c>
      <c r="B109" s="122" t="s">
        <v>247</v>
      </c>
      <c r="C109" s="123"/>
      <c r="D109" s="43">
        <f>D74*(D82+D108)</f>
        <v>9.8287453200000027E-2</v>
      </c>
      <c r="E109" s="34">
        <f t="shared" ref="E109" si="6">ROUND(($E$38*D109),2)</f>
        <v>300.95</v>
      </c>
    </row>
    <row r="110" spans="1:6" x14ac:dyDescent="0.25">
      <c r="A110" s="121" t="s">
        <v>79</v>
      </c>
      <c r="B110" s="121"/>
      <c r="C110" s="121"/>
      <c r="D110" s="53">
        <f>SUM(D108:D109)</f>
        <v>0.10778745320000002</v>
      </c>
      <c r="E110" s="35">
        <f>SUM(E108:E109)</f>
        <v>330.03999999999996</v>
      </c>
    </row>
    <row r="111" spans="1:6" x14ac:dyDescent="0.25">
      <c r="A111" s="4"/>
      <c r="B111" s="65"/>
      <c r="C111" s="65"/>
    </row>
    <row r="112" spans="1:6" ht="15" customHeight="1" x14ac:dyDescent="0.25">
      <c r="A112" s="128" t="s">
        <v>98</v>
      </c>
      <c r="B112" s="128"/>
      <c r="C112" s="128"/>
      <c r="D112" s="128"/>
      <c r="E112" s="128"/>
    </row>
    <row r="113" spans="1:5" ht="15" customHeight="1" x14ac:dyDescent="0.25">
      <c r="A113" s="26">
        <v>4</v>
      </c>
      <c r="B113" s="126" t="s">
        <v>99</v>
      </c>
      <c r="C113" s="127"/>
      <c r="D113" s="26" t="s">
        <v>69</v>
      </c>
      <c r="E113" s="26" t="s">
        <v>31</v>
      </c>
    </row>
    <row r="114" spans="1:5" ht="15" customHeight="1" x14ac:dyDescent="0.25">
      <c r="A114" s="5" t="s">
        <v>67</v>
      </c>
      <c r="B114" s="122" t="s">
        <v>100</v>
      </c>
      <c r="C114" s="123"/>
      <c r="D114" s="43">
        <f>D74</f>
        <v>0.39800000000000008</v>
      </c>
      <c r="E114" s="34">
        <f>E74</f>
        <v>1218.6599999999999</v>
      </c>
    </row>
    <row r="115" spans="1:5" ht="15" customHeight="1" x14ac:dyDescent="0.25">
      <c r="A115" s="5" t="s">
        <v>81</v>
      </c>
      <c r="B115" s="122" t="s">
        <v>101</v>
      </c>
      <c r="C115" s="123"/>
      <c r="D115" s="43">
        <f>D82</f>
        <v>0.23745340000000001</v>
      </c>
      <c r="E115" s="34">
        <f>E82</f>
        <v>727.06999999999994</v>
      </c>
    </row>
    <row r="116" spans="1:5" ht="15" customHeight="1" x14ac:dyDescent="0.25">
      <c r="A116" s="5" t="s">
        <v>86</v>
      </c>
      <c r="B116" s="122" t="s">
        <v>87</v>
      </c>
      <c r="C116" s="123"/>
      <c r="D116" s="43">
        <f>D88</f>
        <v>0</v>
      </c>
      <c r="E116" s="34">
        <f>E88</f>
        <v>0</v>
      </c>
    </row>
    <row r="117" spans="1:5" ht="15" customHeight="1" x14ac:dyDescent="0.25">
      <c r="A117" s="5" t="s">
        <v>90</v>
      </c>
      <c r="B117" s="122" t="s">
        <v>102</v>
      </c>
      <c r="C117" s="123"/>
      <c r="D117" s="43">
        <f>D98</f>
        <v>7.3602200000000007E-2</v>
      </c>
      <c r="E117" s="34">
        <f>E98</f>
        <v>225.35</v>
      </c>
    </row>
    <row r="118" spans="1:5" ht="15" customHeight="1" x14ac:dyDescent="0.25">
      <c r="A118" s="5" t="s">
        <v>96</v>
      </c>
      <c r="B118" s="122" t="s">
        <v>103</v>
      </c>
      <c r="C118" s="123"/>
      <c r="D118" s="43">
        <f>D110</f>
        <v>0.10778745320000002</v>
      </c>
      <c r="E118" s="34">
        <f>E110</f>
        <v>330.03999999999996</v>
      </c>
    </row>
    <row r="119" spans="1:5" ht="15" customHeight="1" x14ac:dyDescent="0.25">
      <c r="A119" s="5" t="s">
        <v>104</v>
      </c>
      <c r="B119" s="122" t="s">
        <v>105</v>
      </c>
      <c r="C119" s="123"/>
      <c r="D119" s="43">
        <v>0</v>
      </c>
      <c r="E119" s="34">
        <v>0</v>
      </c>
    </row>
    <row r="120" spans="1:5" x14ac:dyDescent="0.25">
      <c r="A120" s="152" t="s">
        <v>94</v>
      </c>
      <c r="B120" s="156"/>
      <c r="C120" s="153"/>
      <c r="D120" s="56">
        <f>SUM(D114:D119)</f>
        <v>0.81684305320000017</v>
      </c>
      <c r="E120" s="35">
        <f>SUM(E114:E119)</f>
        <v>2501.12</v>
      </c>
    </row>
    <row r="121" spans="1:5" x14ac:dyDescent="0.25">
      <c r="A121" s="4"/>
      <c r="B121" s="65"/>
      <c r="C121" s="65"/>
    </row>
    <row r="122" spans="1:5" ht="15" customHeight="1" x14ac:dyDescent="0.25">
      <c r="A122" s="128" t="s">
        <v>106</v>
      </c>
      <c r="B122" s="128"/>
      <c r="C122" s="128"/>
      <c r="D122" s="128"/>
      <c r="E122" s="128"/>
    </row>
    <row r="123" spans="1:5" ht="15" customHeight="1" x14ac:dyDescent="0.25">
      <c r="A123" s="42" t="s">
        <v>67</v>
      </c>
      <c r="B123" s="119" t="s">
        <v>107</v>
      </c>
      <c r="C123" s="120"/>
      <c r="D123" s="42" t="s">
        <v>69</v>
      </c>
      <c r="E123" s="67" t="s">
        <v>138</v>
      </c>
    </row>
    <row r="124" spans="1:5" ht="15" customHeight="1" x14ac:dyDescent="0.25">
      <c r="A124" s="42" t="s">
        <v>6</v>
      </c>
      <c r="B124" s="119" t="s">
        <v>108</v>
      </c>
      <c r="C124" s="120"/>
      <c r="D124" s="44"/>
      <c r="E124" s="129">
        <f>ROUND((E148*D139),2)</f>
        <v>648.39</v>
      </c>
    </row>
    <row r="125" spans="1:5" ht="15" customHeight="1" x14ac:dyDescent="0.25">
      <c r="A125" s="49" t="s">
        <v>109</v>
      </c>
      <c r="B125" s="117" t="s">
        <v>110</v>
      </c>
      <c r="C125" s="118"/>
      <c r="D125" s="57"/>
      <c r="E125" s="130"/>
    </row>
    <row r="126" spans="1:5" ht="15" customHeight="1" x14ac:dyDescent="0.25">
      <c r="A126" s="49" t="s">
        <v>111</v>
      </c>
      <c r="B126" s="117" t="s">
        <v>112</v>
      </c>
      <c r="C126" s="118"/>
      <c r="D126" s="57"/>
      <c r="E126" s="130"/>
    </row>
    <row r="127" spans="1:5" ht="15" customHeight="1" x14ac:dyDescent="0.25">
      <c r="A127" s="49" t="s">
        <v>113</v>
      </c>
      <c r="B127" s="117" t="s">
        <v>114</v>
      </c>
      <c r="C127" s="118"/>
      <c r="D127" s="57"/>
      <c r="E127" s="130"/>
    </row>
    <row r="128" spans="1:5" ht="15" customHeight="1" x14ac:dyDescent="0.25">
      <c r="A128" s="49" t="s">
        <v>115</v>
      </c>
      <c r="B128" s="117" t="s">
        <v>116</v>
      </c>
      <c r="C128" s="118"/>
      <c r="D128" s="57"/>
      <c r="E128" s="130"/>
    </row>
    <row r="129" spans="1:6" ht="15" customHeight="1" x14ac:dyDescent="0.25">
      <c r="A129" s="42" t="s">
        <v>8</v>
      </c>
      <c r="B129" s="119" t="s">
        <v>117</v>
      </c>
      <c r="C129" s="120"/>
      <c r="D129" s="57"/>
      <c r="E129" s="130"/>
    </row>
    <row r="130" spans="1:6" ht="15" customHeight="1" x14ac:dyDescent="0.25">
      <c r="A130" s="42" t="s">
        <v>11</v>
      </c>
      <c r="B130" s="119" t="s">
        <v>118</v>
      </c>
      <c r="C130" s="125"/>
      <c r="D130" s="40"/>
      <c r="E130" s="130"/>
    </row>
    <row r="131" spans="1:6" ht="15" customHeight="1" x14ac:dyDescent="0.25">
      <c r="A131" s="49" t="s">
        <v>119</v>
      </c>
      <c r="B131" s="117" t="s">
        <v>120</v>
      </c>
      <c r="C131" s="124"/>
      <c r="D131" s="63"/>
      <c r="E131" s="130"/>
    </row>
    <row r="132" spans="1:6" x14ac:dyDescent="0.25">
      <c r="A132" s="49" t="s">
        <v>121</v>
      </c>
      <c r="B132" s="117" t="s">
        <v>122</v>
      </c>
      <c r="C132" s="118"/>
      <c r="D132" s="57">
        <v>6.4999999999999997E-3</v>
      </c>
      <c r="E132" s="130"/>
    </row>
    <row r="133" spans="1:6" ht="15" customHeight="1" x14ac:dyDescent="0.25">
      <c r="A133" s="49" t="s">
        <v>123</v>
      </c>
      <c r="B133" s="117" t="s">
        <v>124</v>
      </c>
      <c r="C133" s="118"/>
      <c r="D133" s="57">
        <v>0.03</v>
      </c>
      <c r="E133" s="130"/>
    </row>
    <row r="134" spans="1:6" ht="15" customHeight="1" x14ac:dyDescent="0.25">
      <c r="A134" s="49" t="s">
        <v>125</v>
      </c>
      <c r="B134" s="117" t="s">
        <v>126</v>
      </c>
      <c r="C134" s="118"/>
      <c r="D134" s="57"/>
      <c r="E134" s="130"/>
    </row>
    <row r="135" spans="1:6" ht="15" customHeight="1" x14ac:dyDescent="0.25">
      <c r="A135" s="49" t="s">
        <v>127</v>
      </c>
      <c r="B135" s="117" t="s">
        <v>128</v>
      </c>
      <c r="C135" s="118"/>
      <c r="D135" s="57"/>
      <c r="E135" s="130"/>
    </row>
    <row r="136" spans="1:6" ht="15" customHeight="1" x14ac:dyDescent="0.25">
      <c r="A136" s="49" t="s">
        <v>129</v>
      </c>
      <c r="B136" s="117" t="s">
        <v>130</v>
      </c>
      <c r="C136" s="118"/>
      <c r="D136" s="57">
        <v>0.05</v>
      </c>
      <c r="E136" s="130"/>
      <c r="F136" s="68"/>
    </row>
    <row r="137" spans="1:6" ht="15" customHeight="1" x14ac:dyDescent="0.25">
      <c r="A137" s="49" t="s">
        <v>131</v>
      </c>
      <c r="B137" s="117" t="s">
        <v>132</v>
      </c>
      <c r="C137" s="118"/>
      <c r="D137" s="57"/>
      <c r="E137" s="130"/>
    </row>
    <row r="138" spans="1:6" ht="15" customHeight="1" x14ac:dyDescent="0.25">
      <c r="A138" s="49"/>
      <c r="B138" s="117" t="s">
        <v>133</v>
      </c>
      <c r="C138" s="118"/>
      <c r="D138" s="57">
        <f>SUM(D132:D137)</f>
        <v>8.6499999999999994E-2</v>
      </c>
      <c r="E138" s="130"/>
    </row>
    <row r="139" spans="1:6" ht="30" customHeight="1" x14ac:dyDescent="0.25">
      <c r="A139" s="42" t="s">
        <v>79</v>
      </c>
      <c r="B139" s="119" t="s">
        <v>134</v>
      </c>
      <c r="C139" s="120"/>
      <c r="D139" s="51">
        <f>((((1+D125+D126+D127)*(1+D128)*(1+D129))/(1-D138))-1)</f>
        <v>9.4690749863163726E-2</v>
      </c>
      <c r="E139" s="131"/>
      <c r="F139" s="69"/>
    </row>
    <row r="140" spans="1:6" x14ac:dyDescent="0.25">
      <c r="A140" s="4"/>
      <c r="B140" s="65"/>
      <c r="C140" s="65"/>
    </row>
    <row r="141" spans="1:6" ht="15" customHeight="1" x14ac:dyDescent="0.25">
      <c r="A141" s="128" t="s">
        <v>135</v>
      </c>
      <c r="B141" s="128"/>
      <c r="C141" s="128"/>
      <c r="D141" s="128"/>
      <c r="E141" s="128"/>
    </row>
    <row r="142" spans="1:6" ht="15" customHeight="1" x14ac:dyDescent="0.25">
      <c r="A142" s="128" t="s">
        <v>136</v>
      </c>
      <c r="B142" s="128"/>
      <c r="C142" s="128"/>
      <c r="D142" s="128"/>
      <c r="E142" s="128"/>
    </row>
    <row r="143" spans="1:6" ht="15" customHeight="1" x14ac:dyDescent="0.25">
      <c r="A143" s="128" t="s">
        <v>137</v>
      </c>
      <c r="B143" s="128"/>
      <c r="C143" s="128"/>
      <c r="D143" s="128"/>
      <c r="E143" s="42" t="s">
        <v>138</v>
      </c>
    </row>
    <row r="144" spans="1:6" ht="15" customHeight="1" x14ac:dyDescent="0.25">
      <c r="A144" s="49" t="s">
        <v>6</v>
      </c>
      <c r="B144" s="133" t="s">
        <v>139</v>
      </c>
      <c r="C144" s="133"/>
      <c r="D144" s="133"/>
      <c r="E144" s="58">
        <f>E38</f>
        <v>3061.96</v>
      </c>
    </row>
    <row r="145" spans="1:5" ht="15" customHeight="1" x14ac:dyDescent="0.25">
      <c r="A145" s="49" t="s">
        <v>8</v>
      </c>
      <c r="B145" s="133" t="s">
        <v>140</v>
      </c>
      <c r="C145" s="133"/>
      <c r="D145" s="133"/>
      <c r="E145" s="58">
        <f>E50</f>
        <v>1284.4199999999998</v>
      </c>
    </row>
    <row r="146" spans="1:5" ht="15" customHeight="1" x14ac:dyDescent="0.25">
      <c r="A146" s="49" t="s">
        <v>11</v>
      </c>
      <c r="B146" s="133" t="s">
        <v>141</v>
      </c>
      <c r="C146" s="133"/>
      <c r="D146" s="133"/>
      <c r="E146" s="58">
        <f>E60</f>
        <v>0</v>
      </c>
    </row>
    <row r="147" spans="1:5" ht="15" customHeight="1" x14ac:dyDescent="0.25">
      <c r="A147" s="49" t="s">
        <v>13</v>
      </c>
      <c r="B147" s="133" t="s">
        <v>99</v>
      </c>
      <c r="C147" s="133"/>
      <c r="D147" s="133"/>
      <c r="E147" s="58">
        <f>E120</f>
        <v>2501.12</v>
      </c>
    </row>
    <row r="148" spans="1:5" ht="15" customHeight="1" x14ac:dyDescent="0.25">
      <c r="A148" s="128" t="s">
        <v>142</v>
      </c>
      <c r="B148" s="128"/>
      <c r="C148" s="128"/>
      <c r="D148" s="128"/>
      <c r="E148" s="59">
        <f>SUM(E144:E147)</f>
        <v>6847.5</v>
      </c>
    </row>
    <row r="149" spans="1:5" ht="15" customHeight="1" x14ac:dyDescent="0.25">
      <c r="A149" s="49" t="s">
        <v>36</v>
      </c>
      <c r="B149" s="133" t="s">
        <v>143</v>
      </c>
      <c r="C149" s="133"/>
      <c r="D149" s="133"/>
      <c r="E149" s="58">
        <f>ROUND((E148*D139),2)</f>
        <v>648.39</v>
      </c>
    </row>
    <row r="150" spans="1:5" ht="15" customHeight="1" x14ac:dyDescent="0.25">
      <c r="A150" s="128" t="s">
        <v>144</v>
      </c>
      <c r="B150" s="128"/>
      <c r="C150" s="128"/>
      <c r="D150" s="128"/>
      <c r="E150" s="59">
        <f>SUM(E148:E149)</f>
        <v>7495.89</v>
      </c>
    </row>
  </sheetData>
  <mergeCells count="142">
    <mergeCell ref="A12:E12"/>
    <mergeCell ref="B13:C13"/>
    <mergeCell ref="D13:E13"/>
    <mergeCell ref="B14:C14"/>
    <mergeCell ref="D14:E14"/>
    <mergeCell ref="B15:C15"/>
    <mergeCell ref="D15:E15"/>
    <mergeCell ref="A3:E3"/>
    <mergeCell ref="A6:E6"/>
    <mergeCell ref="A7:E7"/>
    <mergeCell ref="A8:E8"/>
    <mergeCell ref="A9:B9"/>
    <mergeCell ref="A10:E10"/>
    <mergeCell ref="A22:E22"/>
    <mergeCell ref="B23:C23"/>
    <mergeCell ref="D23:E23"/>
    <mergeCell ref="B24:C24"/>
    <mergeCell ref="D24:E24"/>
    <mergeCell ref="B25:C25"/>
    <mergeCell ref="D25:E25"/>
    <mergeCell ref="B16:C16"/>
    <mergeCell ref="D16:E16"/>
    <mergeCell ref="A18:E18"/>
    <mergeCell ref="A19:B19"/>
    <mergeCell ref="D19:E19"/>
    <mergeCell ref="A20:B20"/>
    <mergeCell ref="D20:E20"/>
    <mergeCell ref="B31:D31"/>
    <mergeCell ref="B32:D32"/>
    <mergeCell ref="B33:D33"/>
    <mergeCell ref="B34:D34"/>
    <mergeCell ref="B35:D35"/>
    <mergeCell ref="B36:D36"/>
    <mergeCell ref="B26:C26"/>
    <mergeCell ref="D26:E26"/>
    <mergeCell ref="B27:C27"/>
    <mergeCell ref="D27:E27"/>
    <mergeCell ref="A29:E29"/>
    <mergeCell ref="B30:D30"/>
    <mergeCell ref="B45:D45"/>
    <mergeCell ref="B46:D46"/>
    <mergeCell ref="B47:D47"/>
    <mergeCell ref="B48:D48"/>
    <mergeCell ref="B49:D49"/>
    <mergeCell ref="A50:D50"/>
    <mergeCell ref="B37:D37"/>
    <mergeCell ref="A38:D38"/>
    <mergeCell ref="A41:E41"/>
    <mergeCell ref="B42:D42"/>
    <mergeCell ref="B43:D43"/>
    <mergeCell ref="B44:D44"/>
    <mergeCell ref="B59:D59"/>
    <mergeCell ref="A60:D60"/>
    <mergeCell ref="A61:E61"/>
    <mergeCell ref="A63:E63"/>
    <mergeCell ref="A64:E64"/>
    <mergeCell ref="B65:C65"/>
    <mergeCell ref="A51:E51"/>
    <mergeCell ref="A54:E54"/>
    <mergeCell ref="B55:D55"/>
    <mergeCell ref="B56:D56"/>
    <mergeCell ref="B57:D57"/>
    <mergeCell ref="B58:D58"/>
    <mergeCell ref="B72:C72"/>
    <mergeCell ref="B73:C73"/>
    <mergeCell ref="A74:C74"/>
    <mergeCell ref="A76:E76"/>
    <mergeCell ref="B77:C77"/>
    <mergeCell ref="B78:C78"/>
    <mergeCell ref="B66:C66"/>
    <mergeCell ref="B67:C67"/>
    <mergeCell ref="B68:C68"/>
    <mergeCell ref="B69:C69"/>
    <mergeCell ref="B70:C70"/>
    <mergeCell ref="B71:C71"/>
    <mergeCell ref="B86:C86"/>
    <mergeCell ref="B87:C87"/>
    <mergeCell ref="A88:C88"/>
    <mergeCell ref="A90:E90"/>
    <mergeCell ref="B91:C91"/>
    <mergeCell ref="B92:C92"/>
    <mergeCell ref="B79:C79"/>
    <mergeCell ref="B80:C80"/>
    <mergeCell ref="B81:C81"/>
    <mergeCell ref="A82:C82"/>
    <mergeCell ref="A84:E84"/>
    <mergeCell ref="B85:C85"/>
    <mergeCell ref="A100:E100"/>
    <mergeCell ref="B101:C101"/>
    <mergeCell ref="B102:C102"/>
    <mergeCell ref="B103:C103"/>
    <mergeCell ref="B104:C104"/>
    <mergeCell ref="B105:C105"/>
    <mergeCell ref="B93:C93"/>
    <mergeCell ref="B94:C94"/>
    <mergeCell ref="B95:C95"/>
    <mergeCell ref="B96:C96"/>
    <mergeCell ref="B97:C97"/>
    <mergeCell ref="A98:C98"/>
    <mergeCell ref="B113:C113"/>
    <mergeCell ref="B114:C114"/>
    <mergeCell ref="B115:C115"/>
    <mergeCell ref="B116:C116"/>
    <mergeCell ref="B117:C117"/>
    <mergeCell ref="B118:C118"/>
    <mergeCell ref="B106:C106"/>
    <mergeCell ref="B107:C107"/>
    <mergeCell ref="A108:C108"/>
    <mergeCell ref="B109:C109"/>
    <mergeCell ref="A110:C110"/>
    <mergeCell ref="A112:E112"/>
    <mergeCell ref="B119:C119"/>
    <mergeCell ref="A120:C120"/>
    <mergeCell ref="A122:E122"/>
    <mergeCell ref="B123:C123"/>
    <mergeCell ref="B124:C124"/>
    <mergeCell ref="E124:E139"/>
    <mergeCell ref="B125:C125"/>
    <mergeCell ref="B126:C126"/>
    <mergeCell ref="B127:C127"/>
    <mergeCell ref="B128:C128"/>
    <mergeCell ref="B135:C135"/>
    <mergeCell ref="B136:C136"/>
    <mergeCell ref="B137:C137"/>
    <mergeCell ref="B138:C138"/>
    <mergeCell ref="B139:C139"/>
    <mergeCell ref="A150:D150"/>
    <mergeCell ref="A142:E142"/>
    <mergeCell ref="A143:D143"/>
    <mergeCell ref="B144:D144"/>
    <mergeCell ref="B145:D145"/>
    <mergeCell ref="B146:D146"/>
    <mergeCell ref="B147:D147"/>
    <mergeCell ref="A141:E141"/>
    <mergeCell ref="B129:C129"/>
    <mergeCell ref="B130:C130"/>
    <mergeCell ref="B131:C131"/>
    <mergeCell ref="B132:C132"/>
    <mergeCell ref="B133:C133"/>
    <mergeCell ref="B134:C134"/>
    <mergeCell ref="A148:D148"/>
    <mergeCell ref="B149:D14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150"/>
  <sheetViews>
    <sheetView topLeftCell="A113" zoomScale="120" zoomScaleNormal="120" workbookViewId="0">
      <selection activeCell="D125" sqref="D125:D129"/>
    </sheetView>
  </sheetViews>
  <sheetFormatPr defaultRowHeight="15" x14ac:dyDescent="0.25"/>
  <cols>
    <col min="1" max="1" width="7.7109375" style="64" customWidth="1"/>
    <col min="2" max="2" width="6.140625" style="64" customWidth="1"/>
    <col min="3" max="3" width="56.42578125" style="64" customWidth="1"/>
    <col min="4" max="4" width="9.5703125" style="64" customWidth="1"/>
    <col min="5" max="5" width="15.140625" style="64" bestFit="1" customWidth="1"/>
    <col min="6" max="6" width="11.28515625" style="64" bestFit="1" customWidth="1"/>
    <col min="7" max="16384" width="9.140625" style="64"/>
  </cols>
  <sheetData>
    <row r="3" spans="1:5" ht="32.25" customHeight="1" x14ac:dyDescent="0.25">
      <c r="A3" s="132" t="s">
        <v>0</v>
      </c>
      <c r="B3" s="132"/>
      <c r="C3" s="132"/>
      <c r="D3" s="132"/>
      <c r="E3" s="132"/>
    </row>
    <row r="4" spans="1:5" x14ac:dyDescent="0.25">
      <c r="A4" s="1"/>
      <c r="B4" s="65"/>
      <c r="C4" s="65"/>
    </row>
    <row r="5" spans="1:5" ht="15.75" x14ac:dyDescent="0.25">
      <c r="A5" s="3"/>
      <c r="B5" s="65"/>
      <c r="C5" s="65"/>
    </row>
    <row r="6" spans="1:5" x14ac:dyDescent="0.25">
      <c r="A6" s="128" t="s">
        <v>1</v>
      </c>
      <c r="B6" s="128"/>
      <c r="C6" s="128"/>
      <c r="D6" s="128"/>
      <c r="E6" s="128"/>
    </row>
    <row r="7" spans="1:5" ht="15" customHeight="1" x14ac:dyDescent="0.25">
      <c r="A7" s="128" t="s">
        <v>2</v>
      </c>
      <c r="B7" s="128"/>
      <c r="C7" s="128"/>
      <c r="D7" s="128"/>
      <c r="E7" s="128"/>
    </row>
    <row r="8" spans="1:5" x14ac:dyDescent="0.25">
      <c r="A8" s="119" t="s">
        <v>3</v>
      </c>
      <c r="B8" s="125"/>
      <c r="C8" s="125"/>
      <c r="D8" s="125"/>
      <c r="E8" s="120"/>
    </row>
    <row r="9" spans="1:5" x14ac:dyDescent="0.25">
      <c r="A9" s="119" t="s">
        <v>4</v>
      </c>
      <c r="B9" s="120"/>
      <c r="C9" s="38" t="s">
        <v>248</v>
      </c>
      <c r="D9" s="39"/>
      <c r="E9" s="40"/>
    </row>
    <row r="10" spans="1:5" ht="15" customHeight="1" x14ac:dyDescent="0.25">
      <c r="A10" s="133"/>
      <c r="B10" s="133"/>
      <c r="C10" s="133"/>
      <c r="D10" s="133"/>
      <c r="E10" s="133"/>
    </row>
    <row r="11" spans="1:5" x14ac:dyDescent="0.25">
      <c r="A11" s="4"/>
      <c r="B11" s="65"/>
      <c r="C11" s="65"/>
    </row>
    <row r="12" spans="1:5" ht="15" customHeight="1" x14ac:dyDescent="0.25">
      <c r="A12" s="128" t="s">
        <v>5</v>
      </c>
      <c r="B12" s="128"/>
      <c r="C12" s="128"/>
      <c r="D12" s="128"/>
      <c r="E12" s="128"/>
    </row>
    <row r="13" spans="1:5" x14ac:dyDescent="0.25">
      <c r="A13" s="49" t="s">
        <v>6</v>
      </c>
      <c r="B13" s="117" t="s">
        <v>7</v>
      </c>
      <c r="C13" s="118"/>
      <c r="D13" s="148"/>
      <c r="E13" s="148"/>
    </row>
    <row r="14" spans="1:5" ht="15" customHeight="1" x14ac:dyDescent="0.25">
      <c r="A14" s="49" t="s">
        <v>8</v>
      </c>
      <c r="B14" s="117" t="s">
        <v>9</v>
      </c>
      <c r="C14" s="118"/>
      <c r="D14" s="133" t="s">
        <v>10</v>
      </c>
      <c r="E14" s="133"/>
    </row>
    <row r="15" spans="1:5" ht="45" customHeight="1" x14ac:dyDescent="0.25">
      <c r="A15" s="49" t="s">
        <v>11</v>
      </c>
      <c r="B15" s="117" t="s">
        <v>12</v>
      </c>
      <c r="C15" s="118"/>
      <c r="D15" s="149" t="str">
        <f>'QUAD SAL'!C11</f>
        <v>DF000010/2019 e TA DF000046/2019 SEAC/SINDSERVIÇOS</v>
      </c>
      <c r="E15" s="149"/>
    </row>
    <row r="16" spans="1:5" ht="15" customHeight="1" x14ac:dyDescent="0.25">
      <c r="A16" s="49" t="s">
        <v>13</v>
      </c>
      <c r="B16" s="117" t="s">
        <v>14</v>
      </c>
      <c r="C16" s="118"/>
      <c r="D16" s="133" t="s">
        <v>15</v>
      </c>
      <c r="E16" s="133"/>
    </row>
    <row r="17" spans="1:5" x14ac:dyDescent="0.25">
      <c r="A17" s="46"/>
      <c r="B17" s="47"/>
      <c r="C17" s="47"/>
      <c r="D17" s="48"/>
      <c r="E17" s="48"/>
    </row>
    <row r="18" spans="1:5" ht="15" customHeight="1" x14ac:dyDescent="0.25">
      <c r="A18" s="150" t="s">
        <v>16</v>
      </c>
      <c r="B18" s="150"/>
      <c r="C18" s="128"/>
      <c r="D18" s="128"/>
      <c r="E18" s="128"/>
    </row>
    <row r="19" spans="1:5" ht="48" customHeight="1" x14ac:dyDescent="0.25">
      <c r="A19" s="128" t="s">
        <v>17</v>
      </c>
      <c r="B19" s="128"/>
      <c r="C19" s="42" t="s">
        <v>18</v>
      </c>
      <c r="D19" s="128" t="s">
        <v>19</v>
      </c>
      <c r="E19" s="128"/>
    </row>
    <row r="20" spans="1:5" ht="15" customHeight="1" x14ac:dyDescent="0.25">
      <c r="A20" s="133" t="s">
        <v>20</v>
      </c>
      <c r="B20" s="133"/>
      <c r="C20" s="49" t="s">
        <v>21</v>
      </c>
      <c r="D20" s="133">
        <v>1</v>
      </c>
      <c r="E20" s="133"/>
    </row>
    <row r="21" spans="1:5" x14ac:dyDescent="0.25">
      <c r="A21" s="4"/>
      <c r="B21" s="65"/>
      <c r="C21" s="65"/>
    </row>
    <row r="22" spans="1:5" ht="15" customHeight="1" x14ac:dyDescent="0.25">
      <c r="A22" s="128" t="s">
        <v>22</v>
      </c>
      <c r="B22" s="128"/>
      <c r="C22" s="128"/>
      <c r="D22" s="128"/>
      <c r="E22" s="128"/>
    </row>
    <row r="23" spans="1:5" ht="30" customHeight="1" x14ac:dyDescent="0.25">
      <c r="A23" s="49">
        <v>1</v>
      </c>
      <c r="B23" s="117" t="s">
        <v>23</v>
      </c>
      <c r="C23" s="118"/>
      <c r="D23" s="133" t="str">
        <f>'QUAD SAL'!A13</f>
        <v>Técnico Eletricista de Manutenção Predial</v>
      </c>
      <c r="E23" s="133"/>
    </row>
    <row r="24" spans="1:5" x14ac:dyDescent="0.25">
      <c r="A24" s="49">
        <v>2</v>
      </c>
      <c r="B24" s="117" t="s">
        <v>24</v>
      </c>
      <c r="C24" s="118"/>
      <c r="D24" s="134">
        <f>'QUAD SAL'!D13</f>
        <v>1770</v>
      </c>
      <c r="E24" s="134"/>
    </row>
    <row r="25" spans="1:5" ht="15" customHeight="1" x14ac:dyDescent="0.25">
      <c r="A25" s="49">
        <v>3</v>
      </c>
      <c r="B25" s="117" t="s">
        <v>25</v>
      </c>
      <c r="C25" s="118"/>
      <c r="D25" s="133" t="str">
        <f>'QUAD SAL'!B13</f>
        <v>Eletricista</v>
      </c>
      <c r="E25" s="133"/>
    </row>
    <row r="26" spans="1:5" x14ac:dyDescent="0.25">
      <c r="A26" s="49">
        <v>4</v>
      </c>
      <c r="B26" s="117" t="s">
        <v>26</v>
      </c>
      <c r="C26" s="118"/>
      <c r="D26" s="148">
        <v>43466</v>
      </c>
      <c r="E26" s="148"/>
    </row>
    <row r="27" spans="1:5" x14ac:dyDescent="0.25">
      <c r="A27" s="49">
        <v>5</v>
      </c>
      <c r="B27" s="117" t="s">
        <v>27</v>
      </c>
      <c r="C27" s="118"/>
      <c r="D27" s="133">
        <f>'AN XII-4 RESUMO MO'!B12</f>
        <v>2</v>
      </c>
      <c r="E27" s="133"/>
    </row>
    <row r="28" spans="1:5" x14ac:dyDescent="0.25">
      <c r="A28" s="4"/>
      <c r="B28" s="65"/>
      <c r="C28" s="65"/>
    </row>
    <row r="29" spans="1:5" ht="15" customHeight="1" x14ac:dyDescent="0.25">
      <c r="A29" s="128" t="s">
        <v>28</v>
      </c>
      <c r="B29" s="128"/>
      <c r="C29" s="128"/>
      <c r="D29" s="128"/>
      <c r="E29" s="128"/>
    </row>
    <row r="30" spans="1:5" x14ac:dyDescent="0.25">
      <c r="A30" s="42" t="s">
        <v>29</v>
      </c>
      <c r="B30" s="143" t="s">
        <v>30</v>
      </c>
      <c r="C30" s="143"/>
      <c r="D30" s="143"/>
      <c r="E30" s="42" t="s">
        <v>31</v>
      </c>
    </row>
    <row r="31" spans="1:5" x14ac:dyDescent="0.25">
      <c r="A31" s="49" t="s">
        <v>6</v>
      </c>
      <c r="B31" s="139" t="s">
        <v>32</v>
      </c>
      <c r="C31" s="139"/>
      <c r="D31" s="139"/>
      <c r="E31" s="44">
        <f>D24</f>
        <v>1770</v>
      </c>
    </row>
    <row r="32" spans="1:5" x14ac:dyDescent="0.25">
      <c r="A32" s="49" t="s">
        <v>8</v>
      </c>
      <c r="B32" s="139" t="s">
        <v>33</v>
      </c>
      <c r="C32" s="139"/>
      <c r="D32" s="139"/>
      <c r="E32" s="44">
        <f>'QUAD SAL'!F13</f>
        <v>531</v>
      </c>
    </row>
    <row r="33" spans="1:5" x14ac:dyDescent="0.25">
      <c r="A33" s="49" t="s">
        <v>11</v>
      </c>
      <c r="B33" s="139" t="s">
        <v>34</v>
      </c>
      <c r="C33" s="139"/>
      <c r="D33" s="139"/>
      <c r="E33" s="44">
        <f>'QUAD SAL'!E13</f>
        <v>0</v>
      </c>
    </row>
    <row r="34" spans="1:5" x14ac:dyDescent="0.25">
      <c r="A34" s="49" t="s">
        <v>13</v>
      </c>
      <c r="B34" s="139" t="s">
        <v>35</v>
      </c>
      <c r="C34" s="139"/>
      <c r="D34" s="139"/>
      <c r="E34" s="44">
        <v>0</v>
      </c>
    </row>
    <row r="35" spans="1:5" x14ac:dyDescent="0.25">
      <c r="A35" s="49" t="s">
        <v>36</v>
      </c>
      <c r="B35" s="139" t="s">
        <v>37</v>
      </c>
      <c r="C35" s="139"/>
      <c r="D35" s="139"/>
      <c r="E35" s="44">
        <v>0</v>
      </c>
    </row>
    <row r="36" spans="1:5" x14ac:dyDescent="0.25">
      <c r="A36" s="49" t="s">
        <v>38</v>
      </c>
      <c r="B36" s="139" t="s">
        <v>39</v>
      </c>
      <c r="C36" s="139"/>
      <c r="D36" s="139"/>
      <c r="E36" s="44">
        <v>0</v>
      </c>
    </row>
    <row r="37" spans="1:5" x14ac:dyDescent="0.25">
      <c r="A37" s="49" t="s">
        <v>40</v>
      </c>
      <c r="B37" s="139" t="s">
        <v>41</v>
      </c>
      <c r="C37" s="139"/>
      <c r="D37" s="139"/>
      <c r="E37" s="44">
        <v>0</v>
      </c>
    </row>
    <row r="38" spans="1:5" ht="15" customHeight="1" x14ac:dyDescent="0.25">
      <c r="A38" s="121" t="s">
        <v>42</v>
      </c>
      <c r="B38" s="121"/>
      <c r="C38" s="121"/>
      <c r="D38" s="121"/>
      <c r="E38" s="45">
        <f>SUM(E31:E37)</f>
        <v>2301</v>
      </c>
    </row>
    <row r="39" spans="1:5" x14ac:dyDescent="0.25">
      <c r="A39" s="4"/>
      <c r="B39" s="65"/>
      <c r="C39" s="65"/>
    </row>
    <row r="40" spans="1:5" x14ac:dyDescent="0.25">
      <c r="A40" s="4"/>
      <c r="B40" s="65"/>
      <c r="C40" s="65"/>
    </row>
    <row r="41" spans="1:5" ht="15" customHeight="1" x14ac:dyDescent="0.25">
      <c r="A41" s="140" t="s">
        <v>43</v>
      </c>
      <c r="B41" s="141"/>
      <c r="C41" s="141"/>
      <c r="D41" s="141"/>
      <c r="E41" s="142"/>
    </row>
    <row r="42" spans="1:5" x14ac:dyDescent="0.25">
      <c r="A42" s="42" t="s">
        <v>44</v>
      </c>
      <c r="B42" s="143" t="s">
        <v>45</v>
      </c>
      <c r="C42" s="143"/>
      <c r="D42" s="143"/>
      <c r="E42" s="23" t="s">
        <v>31</v>
      </c>
    </row>
    <row r="43" spans="1:5" x14ac:dyDescent="0.25">
      <c r="A43" s="49" t="s">
        <v>6</v>
      </c>
      <c r="B43" s="139" t="s">
        <v>46</v>
      </c>
      <c r="C43" s="139"/>
      <c r="D43" s="139"/>
      <c r="E43" s="36">
        <f>ROUND((22*('QUAD SAL'!H13*2)),2)</f>
        <v>220</v>
      </c>
    </row>
    <row r="44" spans="1:5" x14ac:dyDescent="0.25">
      <c r="A44" s="49" t="s">
        <v>47</v>
      </c>
      <c r="B44" s="139" t="s">
        <v>48</v>
      </c>
      <c r="C44" s="139"/>
      <c r="D44" s="139"/>
      <c r="E44" s="36">
        <f>ROUND((E31*6%),2)</f>
        <v>106.2</v>
      </c>
    </row>
    <row r="45" spans="1:5" x14ac:dyDescent="0.25">
      <c r="A45" s="49" t="s">
        <v>8</v>
      </c>
      <c r="B45" s="139" t="s">
        <v>49</v>
      </c>
      <c r="C45" s="139"/>
      <c r="D45" s="139"/>
      <c r="E45" s="36">
        <f>ROUND((22*'QUAD SAL'!G13),2)</f>
        <v>719.4</v>
      </c>
    </row>
    <row r="46" spans="1:5" x14ac:dyDescent="0.25">
      <c r="A46" s="49" t="s">
        <v>11</v>
      </c>
      <c r="B46" s="139" t="s">
        <v>50</v>
      </c>
      <c r="C46" s="139"/>
      <c r="D46" s="139"/>
      <c r="E46" s="36">
        <f>'QUAD SAL'!I13</f>
        <v>149</v>
      </c>
    </row>
    <row r="47" spans="1:5" x14ac:dyDescent="0.25">
      <c r="A47" s="49" t="s">
        <v>13</v>
      </c>
      <c r="B47" s="139" t="s">
        <v>51</v>
      </c>
      <c r="C47" s="139"/>
      <c r="D47" s="139"/>
      <c r="E47" s="36">
        <f>0</f>
        <v>0</v>
      </c>
    </row>
    <row r="48" spans="1:5" x14ac:dyDescent="0.25">
      <c r="A48" s="49" t="s">
        <v>36</v>
      </c>
      <c r="B48" s="139" t="s">
        <v>52</v>
      </c>
      <c r="C48" s="139"/>
      <c r="D48" s="139"/>
      <c r="E48" s="36">
        <f>'QUAD SAL'!K13</f>
        <v>2</v>
      </c>
    </row>
    <row r="49" spans="1:5" x14ac:dyDescent="0.25">
      <c r="A49" s="49" t="s">
        <v>38</v>
      </c>
      <c r="B49" s="139" t="s">
        <v>249</v>
      </c>
      <c r="C49" s="139"/>
      <c r="D49" s="139"/>
      <c r="E49" s="36">
        <f>'QUAD SAL'!J13</f>
        <v>10.3</v>
      </c>
    </row>
    <row r="50" spans="1:5" ht="15" customHeight="1" x14ac:dyDescent="0.25">
      <c r="A50" s="121" t="s">
        <v>54</v>
      </c>
      <c r="B50" s="121"/>
      <c r="C50" s="121"/>
      <c r="D50" s="121"/>
      <c r="E50" s="37">
        <f>SUM(E43:E49)</f>
        <v>1206.8999999999999</v>
      </c>
    </row>
    <row r="51" spans="1:5" ht="15" customHeight="1" x14ac:dyDescent="0.25">
      <c r="A51" s="144" t="s">
        <v>55</v>
      </c>
      <c r="B51" s="145"/>
      <c r="C51" s="145"/>
      <c r="D51" s="145"/>
      <c r="E51" s="145"/>
    </row>
    <row r="52" spans="1:5" x14ac:dyDescent="0.25">
      <c r="A52" s="4"/>
      <c r="B52" s="65"/>
      <c r="C52" s="65"/>
    </row>
    <row r="53" spans="1:5" x14ac:dyDescent="0.25">
      <c r="A53" s="4"/>
      <c r="B53" s="65"/>
      <c r="C53" s="65"/>
    </row>
    <row r="54" spans="1:5" ht="15" customHeight="1" x14ac:dyDescent="0.25">
      <c r="A54" s="128" t="s">
        <v>56</v>
      </c>
      <c r="B54" s="128"/>
      <c r="C54" s="128"/>
      <c r="D54" s="128"/>
      <c r="E54" s="128"/>
    </row>
    <row r="55" spans="1:5" x14ac:dyDescent="0.25">
      <c r="A55" s="41" t="s">
        <v>57</v>
      </c>
      <c r="B55" s="138" t="s">
        <v>58</v>
      </c>
      <c r="C55" s="138"/>
      <c r="D55" s="138"/>
      <c r="E55" s="17" t="s">
        <v>31</v>
      </c>
    </row>
    <row r="56" spans="1:5" x14ac:dyDescent="0.25">
      <c r="A56" s="49" t="s">
        <v>6</v>
      </c>
      <c r="B56" s="139" t="s">
        <v>59</v>
      </c>
      <c r="C56" s="139"/>
      <c r="D56" s="139"/>
      <c r="E56" s="36"/>
    </row>
    <row r="57" spans="1:5" ht="30" customHeight="1" x14ac:dyDescent="0.25">
      <c r="A57" s="49" t="s">
        <v>8</v>
      </c>
      <c r="B57" s="139" t="s">
        <v>60</v>
      </c>
      <c r="C57" s="139"/>
      <c r="D57" s="139"/>
      <c r="E57" s="36">
        <v>0</v>
      </c>
    </row>
    <row r="58" spans="1:5" x14ac:dyDescent="0.25">
      <c r="A58" s="49" t="s">
        <v>11</v>
      </c>
      <c r="B58" s="139" t="s">
        <v>61</v>
      </c>
      <c r="C58" s="139"/>
      <c r="D58" s="139"/>
      <c r="E58" s="36"/>
    </row>
    <row r="59" spans="1:5" x14ac:dyDescent="0.25">
      <c r="A59" s="49" t="s">
        <v>13</v>
      </c>
      <c r="B59" s="139" t="s">
        <v>62</v>
      </c>
      <c r="C59" s="139"/>
      <c r="D59" s="139"/>
      <c r="E59" s="36">
        <v>0</v>
      </c>
    </row>
    <row r="60" spans="1:5" ht="15" customHeight="1" x14ac:dyDescent="0.25">
      <c r="A60" s="121" t="s">
        <v>63</v>
      </c>
      <c r="B60" s="121"/>
      <c r="C60" s="121"/>
      <c r="D60" s="121"/>
      <c r="E60" s="37">
        <f>SUM(E56:E59)</f>
        <v>0</v>
      </c>
    </row>
    <row r="61" spans="1:5" ht="15" customHeight="1" x14ac:dyDescent="0.25">
      <c r="A61" s="151" t="s">
        <v>64</v>
      </c>
      <c r="B61" s="145"/>
      <c r="C61" s="145"/>
      <c r="D61" s="145"/>
      <c r="E61" s="145"/>
    </row>
    <row r="62" spans="1:5" x14ac:dyDescent="0.25">
      <c r="A62" s="4"/>
      <c r="B62" s="65"/>
      <c r="C62" s="65"/>
    </row>
    <row r="63" spans="1:5" x14ac:dyDescent="0.25">
      <c r="A63" s="135" t="s">
        <v>65</v>
      </c>
      <c r="B63" s="136"/>
      <c r="C63" s="136"/>
      <c r="D63" s="136"/>
      <c r="E63" s="137"/>
    </row>
    <row r="64" spans="1:5" x14ac:dyDescent="0.25">
      <c r="A64" s="135" t="s">
        <v>66</v>
      </c>
      <c r="B64" s="136"/>
      <c r="C64" s="136"/>
      <c r="D64" s="136"/>
      <c r="E64" s="137"/>
    </row>
    <row r="65" spans="1:5" ht="15" customHeight="1" x14ac:dyDescent="0.25">
      <c r="A65" s="7" t="s">
        <v>67</v>
      </c>
      <c r="B65" s="146" t="s">
        <v>68</v>
      </c>
      <c r="C65" s="147"/>
      <c r="D65" s="7" t="s">
        <v>69</v>
      </c>
      <c r="E65" s="7" t="s">
        <v>31</v>
      </c>
    </row>
    <row r="66" spans="1:5" ht="15" customHeight="1" x14ac:dyDescent="0.25">
      <c r="A66" s="5" t="s">
        <v>6</v>
      </c>
      <c r="B66" s="122" t="s">
        <v>70</v>
      </c>
      <c r="C66" s="123"/>
      <c r="D66" s="43">
        <v>0.2</v>
      </c>
      <c r="E66" s="34">
        <f>ROUND(($E$38*D66),2)</f>
        <v>460.2</v>
      </c>
    </row>
    <row r="67" spans="1:5" x14ac:dyDescent="0.25">
      <c r="A67" s="5" t="s">
        <v>8</v>
      </c>
      <c r="B67" s="122" t="s">
        <v>71</v>
      </c>
      <c r="C67" s="123"/>
      <c r="D67" s="43">
        <v>1.4999999999999999E-2</v>
      </c>
      <c r="E67" s="34">
        <f t="shared" ref="E67:E73" si="0">ROUND(($E$38*D67),2)</f>
        <v>34.520000000000003</v>
      </c>
    </row>
    <row r="68" spans="1:5" x14ac:dyDescent="0.25">
      <c r="A68" s="5" t="s">
        <v>11</v>
      </c>
      <c r="B68" s="122" t="s">
        <v>72</v>
      </c>
      <c r="C68" s="123"/>
      <c r="D68" s="43">
        <v>0.01</v>
      </c>
      <c r="E68" s="34">
        <f t="shared" si="0"/>
        <v>23.01</v>
      </c>
    </row>
    <row r="69" spans="1:5" x14ac:dyDescent="0.25">
      <c r="A69" s="5" t="s">
        <v>13</v>
      </c>
      <c r="B69" s="122" t="s">
        <v>73</v>
      </c>
      <c r="C69" s="123"/>
      <c r="D69" s="43">
        <v>2E-3</v>
      </c>
      <c r="E69" s="34">
        <f t="shared" si="0"/>
        <v>4.5999999999999996</v>
      </c>
    </row>
    <row r="70" spans="1:5" x14ac:dyDescent="0.25">
      <c r="A70" s="5" t="s">
        <v>36</v>
      </c>
      <c r="B70" s="122" t="s">
        <v>74</v>
      </c>
      <c r="C70" s="123"/>
      <c r="D70" s="43">
        <v>2.5000000000000001E-2</v>
      </c>
      <c r="E70" s="34">
        <f t="shared" si="0"/>
        <v>57.53</v>
      </c>
    </row>
    <row r="71" spans="1:5" x14ac:dyDescent="0.25">
      <c r="A71" s="5" t="s">
        <v>38</v>
      </c>
      <c r="B71" s="122" t="s">
        <v>75</v>
      </c>
      <c r="C71" s="123"/>
      <c r="D71" s="43">
        <v>0.08</v>
      </c>
      <c r="E71" s="34">
        <f t="shared" si="0"/>
        <v>184.08</v>
      </c>
    </row>
    <row r="72" spans="1:5" x14ac:dyDescent="0.25">
      <c r="A72" s="5" t="s">
        <v>40</v>
      </c>
      <c r="B72" s="122" t="s">
        <v>76</v>
      </c>
      <c r="C72" s="123"/>
      <c r="D72" s="43">
        <v>0.06</v>
      </c>
      <c r="E72" s="34">
        <f t="shared" si="0"/>
        <v>138.06</v>
      </c>
    </row>
    <row r="73" spans="1:5" x14ac:dyDescent="0.25">
      <c r="A73" s="8" t="s">
        <v>77</v>
      </c>
      <c r="B73" s="154" t="s">
        <v>78</v>
      </c>
      <c r="C73" s="155"/>
      <c r="D73" s="50">
        <v>6.0000000000000001E-3</v>
      </c>
      <c r="E73" s="34">
        <f t="shared" si="0"/>
        <v>13.81</v>
      </c>
    </row>
    <row r="74" spans="1:5" x14ac:dyDescent="0.25">
      <c r="A74" s="121" t="s">
        <v>79</v>
      </c>
      <c r="B74" s="121"/>
      <c r="C74" s="121"/>
      <c r="D74" s="51">
        <f>SUM(D66:D73)</f>
        <v>0.39800000000000008</v>
      </c>
      <c r="E74" s="37">
        <f>SUM(E66:E73)</f>
        <v>915.81</v>
      </c>
    </row>
    <row r="75" spans="1:5" x14ac:dyDescent="0.25">
      <c r="A75" s="4"/>
      <c r="B75" s="65"/>
      <c r="C75" s="65"/>
    </row>
    <row r="76" spans="1:5" x14ac:dyDescent="0.25">
      <c r="A76" s="135" t="s">
        <v>80</v>
      </c>
      <c r="B76" s="136"/>
      <c r="C76" s="136"/>
      <c r="D76" s="136"/>
      <c r="E76" s="137"/>
    </row>
    <row r="77" spans="1:5" ht="15" customHeight="1" x14ac:dyDescent="0.25">
      <c r="A77" s="7" t="s">
        <v>81</v>
      </c>
      <c r="B77" s="146" t="s">
        <v>82</v>
      </c>
      <c r="C77" s="147"/>
      <c r="D77" s="7" t="s">
        <v>69</v>
      </c>
      <c r="E77" s="7" t="s">
        <v>31</v>
      </c>
    </row>
    <row r="78" spans="1:5" ht="15" customHeight="1" x14ac:dyDescent="0.25">
      <c r="A78" s="5" t="s">
        <v>6</v>
      </c>
      <c r="B78" s="122" t="s">
        <v>234</v>
      </c>
      <c r="C78" s="123"/>
      <c r="D78" s="43">
        <v>8.3299999999999999E-2</v>
      </c>
      <c r="E78" s="34">
        <f t="shared" ref="E78" si="1">ROUND(($E$38*D78),2)</f>
        <v>191.67</v>
      </c>
    </row>
    <row r="79" spans="1:5" ht="15" customHeight="1" x14ac:dyDescent="0.25">
      <c r="A79" s="5"/>
      <c r="B79" s="152" t="s">
        <v>83</v>
      </c>
      <c r="C79" s="153"/>
      <c r="D79" s="54">
        <f>SUM(D78)</f>
        <v>8.3299999999999999E-2</v>
      </c>
      <c r="E79" s="55">
        <f>SUM(E78)</f>
        <v>191.67</v>
      </c>
    </row>
    <row r="80" spans="1:5" ht="15" customHeight="1" x14ac:dyDescent="0.25">
      <c r="A80" s="52" t="s">
        <v>8</v>
      </c>
      <c r="B80" s="122" t="s">
        <v>84</v>
      </c>
      <c r="C80" s="123"/>
      <c r="D80" s="50">
        <f>(D74*D79)</f>
        <v>3.3153400000000006E-2</v>
      </c>
      <c r="E80" s="34">
        <f t="shared" ref="E80:E81" si="2">ROUND(($E$38*D80),2)</f>
        <v>76.290000000000006</v>
      </c>
    </row>
    <row r="81" spans="1:5" ht="30" customHeight="1" x14ac:dyDescent="0.25">
      <c r="A81" s="5" t="s">
        <v>11</v>
      </c>
      <c r="B81" s="122" t="s">
        <v>240</v>
      </c>
      <c r="C81" s="123"/>
      <c r="D81" s="43">
        <v>0.121</v>
      </c>
      <c r="E81" s="34">
        <f t="shared" si="2"/>
        <v>278.42</v>
      </c>
    </row>
    <row r="82" spans="1:5" x14ac:dyDescent="0.25">
      <c r="A82" s="121" t="s">
        <v>79</v>
      </c>
      <c r="B82" s="121"/>
      <c r="C82" s="121"/>
      <c r="D82" s="53">
        <f>SUM(D79:D81)</f>
        <v>0.23745340000000001</v>
      </c>
      <c r="E82" s="35">
        <f>SUM(E79:E81)</f>
        <v>546.38</v>
      </c>
    </row>
    <row r="83" spans="1:5" x14ac:dyDescent="0.25">
      <c r="A83" s="4"/>
      <c r="B83" s="65"/>
      <c r="C83" s="65"/>
    </row>
    <row r="84" spans="1:5" x14ac:dyDescent="0.25">
      <c r="A84" s="135" t="s">
        <v>85</v>
      </c>
      <c r="B84" s="136"/>
      <c r="C84" s="136"/>
      <c r="D84" s="136"/>
      <c r="E84" s="137"/>
    </row>
    <row r="85" spans="1:5" ht="15" customHeight="1" x14ac:dyDescent="0.25">
      <c r="A85" s="7" t="s">
        <v>86</v>
      </c>
      <c r="B85" s="146" t="s">
        <v>87</v>
      </c>
      <c r="C85" s="147"/>
      <c r="D85" s="7" t="s">
        <v>69</v>
      </c>
      <c r="E85" s="7" t="s">
        <v>31</v>
      </c>
    </row>
    <row r="86" spans="1:5" ht="30" customHeight="1" x14ac:dyDescent="0.25">
      <c r="A86" s="5" t="s">
        <v>6</v>
      </c>
      <c r="B86" s="122" t="s">
        <v>235</v>
      </c>
      <c r="C86" s="123"/>
      <c r="D86" s="43"/>
      <c r="E86" s="34">
        <f t="shared" ref="E86:E87" si="3">ROUND(($E$38*D86),2)</f>
        <v>0</v>
      </c>
    </row>
    <row r="87" spans="1:5" ht="15" customHeight="1" x14ac:dyDescent="0.25">
      <c r="A87" s="8" t="s">
        <v>8</v>
      </c>
      <c r="B87" s="154" t="s">
        <v>88</v>
      </c>
      <c r="C87" s="155"/>
      <c r="D87" s="43">
        <f>D74*D86</f>
        <v>0</v>
      </c>
      <c r="E87" s="34">
        <f t="shared" si="3"/>
        <v>0</v>
      </c>
    </row>
    <row r="88" spans="1:5" x14ac:dyDescent="0.25">
      <c r="A88" s="121" t="s">
        <v>79</v>
      </c>
      <c r="B88" s="121"/>
      <c r="C88" s="121"/>
      <c r="D88" s="53">
        <f>SUM(D86:D87)</f>
        <v>0</v>
      </c>
      <c r="E88" s="35">
        <f>SUM(E86:E87)</f>
        <v>0</v>
      </c>
    </row>
    <row r="89" spans="1:5" x14ac:dyDescent="0.25">
      <c r="A89" s="4"/>
      <c r="B89" s="65"/>
      <c r="C89" s="65"/>
    </row>
    <row r="90" spans="1:5" x14ac:dyDescent="0.25">
      <c r="A90" s="135" t="s">
        <v>89</v>
      </c>
      <c r="B90" s="136"/>
      <c r="C90" s="136"/>
      <c r="D90" s="136"/>
      <c r="E90" s="137"/>
    </row>
    <row r="91" spans="1:5" ht="15" customHeight="1" x14ac:dyDescent="0.25">
      <c r="A91" s="7" t="s">
        <v>90</v>
      </c>
      <c r="B91" s="146" t="s">
        <v>91</v>
      </c>
      <c r="C91" s="147"/>
      <c r="D91" s="7" t="s">
        <v>69</v>
      </c>
      <c r="E91" s="7" t="s">
        <v>31</v>
      </c>
    </row>
    <row r="92" spans="1:5" ht="15" customHeight="1" x14ac:dyDescent="0.25">
      <c r="A92" s="5" t="s">
        <v>6</v>
      </c>
      <c r="B92" s="122" t="s">
        <v>236</v>
      </c>
      <c r="C92" s="123"/>
      <c r="D92" s="43">
        <v>1.8100000000000002E-2</v>
      </c>
      <c r="E92" s="34">
        <f t="shared" ref="E92:E97" si="4">ROUND(($E$38*D92),2)</f>
        <v>41.65</v>
      </c>
    </row>
    <row r="93" spans="1:5" ht="15" customHeight="1" x14ac:dyDescent="0.25">
      <c r="A93" s="5" t="s">
        <v>8</v>
      </c>
      <c r="B93" s="122" t="s">
        <v>92</v>
      </c>
      <c r="C93" s="123"/>
      <c r="D93" s="43">
        <f>D71*D92</f>
        <v>1.4480000000000001E-3</v>
      </c>
      <c r="E93" s="34">
        <f t="shared" si="4"/>
        <v>3.33</v>
      </c>
    </row>
    <row r="94" spans="1:5" ht="30" customHeight="1" x14ac:dyDescent="0.25">
      <c r="A94" s="5" t="s">
        <v>11</v>
      </c>
      <c r="B94" s="122" t="s">
        <v>237</v>
      </c>
      <c r="C94" s="123"/>
      <c r="D94" s="43">
        <v>4.2500000000000003E-2</v>
      </c>
      <c r="E94" s="34">
        <f t="shared" si="4"/>
        <v>97.79</v>
      </c>
    </row>
    <row r="95" spans="1:5" ht="15" customHeight="1" x14ac:dyDescent="0.25">
      <c r="A95" s="5" t="s">
        <v>13</v>
      </c>
      <c r="B95" s="122" t="s">
        <v>238</v>
      </c>
      <c r="C95" s="123"/>
      <c r="D95" s="43">
        <v>2.8999999999999998E-3</v>
      </c>
      <c r="E95" s="34">
        <f t="shared" si="4"/>
        <v>6.67</v>
      </c>
    </row>
    <row r="96" spans="1:5" ht="15" customHeight="1" x14ac:dyDescent="0.25">
      <c r="A96" s="5" t="s">
        <v>36</v>
      </c>
      <c r="B96" s="122" t="s">
        <v>93</v>
      </c>
      <c r="C96" s="123"/>
      <c r="D96" s="43">
        <f>D74*D95</f>
        <v>1.1542000000000002E-3</v>
      </c>
      <c r="E96" s="34">
        <f t="shared" si="4"/>
        <v>2.66</v>
      </c>
    </row>
    <row r="97" spans="1:6" ht="30" customHeight="1" x14ac:dyDescent="0.25">
      <c r="A97" s="5" t="s">
        <v>38</v>
      </c>
      <c r="B97" s="122" t="s">
        <v>239</v>
      </c>
      <c r="C97" s="123"/>
      <c r="D97" s="43">
        <v>7.4999999999999997E-3</v>
      </c>
      <c r="E97" s="34">
        <f t="shared" si="4"/>
        <v>17.260000000000002</v>
      </c>
    </row>
    <row r="98" spans="1:6" x14ac:dyDescent="0.25">
      <c r="A98" s="121" t="s">
        <v>79</v>
      </c>
      <c r="B98" s="121"/>
      <c r="C98" s="121"/>
      <c r="D98" s="53">
        <f>SUM(D92:D97)</f>
        <v>7.3602200000000007E-2</v>
      </c>
      <c r="E98" s="35">
        <f>SUM(E92:E97)</f>
        <v>169.35999999999999</v>
      </c>
    </row>
    <row r="99" spans="1:6" x14ac:dyDescent="0.25">
      <c r="A99" s="4"/>
      <c r="B99" s="65"/>
      <c r="C99" s="65"/>
    </row>
    <row r="100" spans="1:6" x14ac:dyDescent="0.25">
      <c r="A100" s="135" t="s">
        <v>95</v>
      </c>
      <c r="B100" s="136"/>
      <c r="C100" s="136"/>
      <c r="D100" s="136"/>
      <c r="E100" s="137"/>
    </row>
    <row r="101" spans="1:6" ht="15" customHeight="1" x14ac:dyDescent="0.25">
      <c r="A101" s="7" t="s">
        <v>96</v>
      </c>
      <c r="B101" s="146" t="s">
        <v>97</v>
      </c>
      <c r="C101" s="147"/>
      <c r="D101" s="7" t="s">
        <v>69</v>
      </c>
      <c r="E101" s="7" t="s">
        <v>31</v>
      </c>
    </row>
    <row r="102" spans="1:6" ht="30" customHeight="1" x14ac:dyDescent="0.25">
      <c r="A102" s="5" t="s">
        <v>6</v>
      </c>
      <c r="B102" s="122" t="s">
        <v>241</v>
      </c>
      <c r="C102" s="123"/>
      <c r="D102" s="43">
        <v>9.4999999999999998E-3</v>
      </c>
      <c r="E102" s="34">
        <f t="shared" ref="E102:E107" si="5">ROUND(($E$38*D102),2)</f>
        <v>21.86</v>
      </c>
    </row>
    <row r="103" spans="1:6" ht="15" customHeight="1" x14ac:dyDescent="0.25">
      <c r="A103" s="5" t="s">
        <v>8</v>
      </c>
      <c r="B103" s="122" t="s">
        <v>242</v>
      </c>
      <c r="C103" s="123"/>
      <c r="D103" s="43"/>
      <c r="E103" s="34">
        <f t="shared" si="5"/>
        <v>0</v>
      </c>
    </row>
    <row r="104" spans="1:6" ht="30" customHeight="1" x14ac:dyDescent="0.25">
      <c r="A104" s="5" t="s">
        <v>11</v>
      </c>
      <c r="B104" s="122" t="s">
        <v>244</v>
      </c>
      <c r="C104" s="123"/>
      <c r="D104" s="43"/>
      <c r="E104" s="34">
        <f t="shared" si="5"/>
        <v>0</v>
      </c>
    </row>
    <row r="105" spans="1:6" ht="15" customHeight="1" x14ac:dyDescent="0.25">
      <c r="A105" s="5" t="s">
        <v>13</v>
      </c>
      <c r="B105" s="122" t="s">
        <v>243</v>
      </c>
      <c r="C105" s="123"/>
      <c r="D105" s="43"/>
      <c r="E105" s="34">
        <f t="shared" si="5"/>
        <v>0</v>
      </c>
    </row>
    <row r="106" spans="1:6" ht="15" customHeight="1" x14ac:dyDescent="0.25">
      <c r="A106" s="5" t="s">
        <v>36</v>
      </c>
      <c r="B106" s="122" t="s">
        <v>245</v>
      </c>
      <c r="C106" s="123"/>
      <c r="D106" s="43"/>
      <c r="E106" s="34">
        <f t="shared" si="5"/>
        <v>0</v>
      </c>
      <c r="F106" s="66"/>
    </row>
    <row r="107" spans="1:6" ht="15" customHeight="1" x14ac:dyDescent="0.25">
      <c r="A107" s="5" t="s">
        <v>38</v>
      </c>
      <c r="B107" s="122" t="s">
        <v>246</v>
      </c>
      <c r="C107" s="123"/>
      <c r="D107" s="43">
        <v>0</v>
      </c>
      <c r="E107" s="34">
        <f t="shared" si="5"/>
        <v>0</v>
      </c>
    </row>
    <row r="108" spans="1:6" x14ac:dyDescent="0.25">
      <c r="A108" s="121" t="s">
        <v>83</v>
      </c>
      <c r="B108" s="121"/>
      <c r="C108" s="121"/>
      <c r="D108" s="53">
        <f>SUM(D102:D107)</f>
        <v>9.4999999999999998E-3</v>
      </c>
      <c r="E108" s="35">
        <f>SUM(E102:E107)</f>
        <v>21.86</v>
      </c>
    </row>
    <row r="109" spans="1:6" ht="30" customHeight="1" x14ac:dyDescent="0.25">
      <c r="A109" s="5" t="s">
        <v>40</v>
      </c>
      <c r="B109" s="122" t="s">
        <v>247</v>
      </c>
      <c r="C109" s="123"/>
      <c r="D109" s="43">
        <f>D74*(D82+D108)</f>
        <v>9.8287453200000027E-2</v>
      </c>
      <c r="E109" s="34">
        <f t="shared" ref="E109" si="6">ROUND(($E$38*D109),2)</f>
        <v>226.16</v>
      </c>
    </row>
    <row r="110" spans="1:6" x14ac:dyDescent="0.25">
      <c r="A110" s="121" t="s">
        <v>79</v>
      </c>
      <c r="B110" s="121"/>
      <c r="C110" s="121"/>
      <c r="D110" s="53">
        <f>SUM(D108:D109)</f>
        <v>0.10778745320000002</v>
      </c>
      <c r="E110" s="35">
        <f>SUM(E108:E109)</f>
        <v>248.01999999999998</v>
      </c>
    </row>
    <row r="111" spans="1:6" x14ac:dyDescent="0.25">
      <c r="A111" s="4"/>
      <c r="B111" s="65"/>
      <c r="C111" s="65"/>
    </row>
    <row r="112" spans="1:6" ht="15" customHeight="1" x14ac:dyDescent="0.25">
      <c r="A112" s="128" t="s">
        <v>98</v>
      </c>
      <c r="B112" s="128"/>
      <c r="C112" s="128"/>
      <c r="D112" s="128"/>
      <c r="E112" s="128"/>
    </row>
    <row r="113" spans="1:5" ht="15" customHeight="1" x14ac:dyDescent="0.25">
      <c r="A113" s="26">
        <v>4</v>
      </c>
      <c r="B113" s="126" t="s">
        <v>99</v>
      </c>
      <c r="C113" s="127"/>
      <c r="D113" s="26" t="s">
        <v>69</v>
      </c>
      <c r="E113" s="26" t="s">
        <v>31</v>
      </c>
    </row>
    <row r="114" spans="1:5" ht="15" customHeight="1" x14ac:dyDescent="0.25">
      <c r="A114" s="5" t="s">
        <v>67</v>
      </c>
      <c r="B114" s="122" t="s">
        <v>100</v>
      </c>
      <c r="C114" s="123"/>
      <c r="D114" s="43">
        <f>D74</f>
        <v>0.39800000000000008</v>
      </c>
      <c r="E114" s="34">
        <f>E74</f>
        <v>915.81</v>
      </c>
    </row>
    <row r="115" spans="1:5" ht="15" customHeight="1" x14ac:dyDescent="0.25">
      <c r="A115" s="5" t="s">
        <v>81</v>
      </c>
      <c r="B115" s="122" t="s">
        <v>101</v>
      </c>
      <c r="C115" s="123"/>
      <c r="D115" s="43">
        <f>D82</f>
        <v>0.23745340000000001</v>
      </c>
      <c r="E115" s="34">
        <f>E82</f>
        <v>546.38</v>
      </c>
    </row>
    <row r="116" spans="1:5" ht="15" customHeight="1" x14ac:dyDescent="0.25">
      <c r="A116" s="5" t="s">
        <v>86</v>
      </c>
      <c r="B116" s="122" t="s">
        <v>87</v>
      </c>
      <c r="C116" s="123"/>
      <c r="D116" s="43">
        <f>D88</f>
        <v>0</v>
      </c>
      <c r="E116" s="34">
        <f>E88</f>
        <v>0</v>
      </c>
    </row>
    <row r="117" spans="1:5" ht="15" customHeight="1" x14ac:dyDescent="0.25">
      <c r="A117" s="5" t="s">
        <v>90</v>
      </c>
      <c r="B117" s="122" t="s">
        <v>102</v>
      </c>
      <c r="C117" s="123"/>
      <c r="D117" s="43">
        <f>D98</f>
        <v>7.3602200000000007E-2</v>
      </c>
      <c r="E117" s="34">
        <f>E98</f>
        <v>169.35999999999999</v>
      </c>
    </row>
    <row r="118" spans="1:5" ht="15" customHeight="1" x14ac:dyDescent="0.25">
      <c r="A118" s="5" t="s">
        <v>96</v>
      </c>
      <c r="B118" s="122" t="s">
        <v>103</v>
      </c>
      <c r="C118" s="123"/>
      <c r="D118" s="43">
        <f>D110</f>
        <v>0.10778745320000002</v>
      </c>
      <c r="E118" s="34">
        <f>E110</f>
        <v>248.01999999999998</v>
      </c>
    </row>
    <row r="119" spans="1:5" ht="15" customHeight="1" x14ac:dyDescent="0.25">
      <c r="A119" s="5" t="s">
        <v>104</v>
      </c>
      <c r="B119" s="122" t="s">
        <v>105</v>
      </c>
      <c r="C119" s="123"/>
      <c r="D119" s="43">
        <v>0</v>
      </c>
      <c r="E119" s="34">
        <v>0</v>
      </c>
    </row>
    <row r="120" spans="1:5" x14ac:dyDescent="0.25">
      <c r="A120" s="152" t="s">
        <v>94</v>
      </c>
      <c r="B120" s="156"/>
      <c r="C120" s="153"/>
      <c r="D120" s="56">
        <f>SUM(D114:D119)</f>
        <v>0.81684305320000017</v>
      </c>
      <c r="E120" s="35">
        <f>SUM(E114:E119)</f>
        <v>1879.57</v>
      </c>
    </row>
    <row r="121" spans="1:5" x14ac:dyDescent="0.25">
      <c r="A121" s="4"/>
      <c r="B121" s="65"/>
      <c r="C121" s="65"/>
    </row>
    <row r="122" spans="1:5" ht="15" customHeight="1" x14ac:dyDescent="0.25">
      <c r="A122" s="128" t="s">
        <v>106</v>
      </c>
      <c r="B122" s="128"/>
      <c r="C122" s="128"/>
      <c r="D122" s="128"/>
      <c r="E122" s="128"/>
    </row>
    <row r="123" spans="1:5" ht="15" customHeight="1" x14ac:dyDescent="0.25">
      <c r="A123" s="42" t="s">
        <v>67</v>
      </c>
      <c r="B123" s="119" t="s">
        <v>107</v>
      </c>
      <c r="C123" s="120"/>
      <c r="D123" s="42" t="s">
        <v>69</v>
      </c>
      <c r="E123" s="67" t="s">
        <v>138</v>
      </c>
    </row>
    <row r="124" spans="1:5" ht="15" customHeight="1" x14ac:dyDescent="0.25">
      <c r="A124" s="42" t="s">
        <v>6</v>
      </c>
      <c r="B124" s="119" t="s">
        <v>108</v>
      </c>
      <c r="C124" s="120"/>
      <c r="D124" s="44"/>
      <c r="E124" s="129">
        <f>ROUND((E148*D139),2)</f>
        <v>510.14</v>
      </c>
    </row>
    <row r="125" spans="1:5" ht="15" customHeight="1" x14ac:dyDescent="0.25">
      <c r="A125" s="49" t="s">
        <v>109</v>
      </c>
      <c r="B125" s="117" t="s">
        <v>110</v>
      </c>
      <c r="C125" s="118"/>
      <c r="D125" s="57"/>
      <c r="E125" s="130"/>
    </row>
    <row r="126" spans="1:5" ht="15" customHeight="1" x14ac:dyDescent="0.25">
      <c r="A126" s="49" t="s">
        <v>111</v>
      </c>
      <c r="B126" s="117" t="s">
        <v>112</v>
      </c>
      <c r="C126" s="118"/>
      <c r="D126" s="57"/>
      <c r="E126" s="130"/>
    </row>
    <row r="127" spans="1:5" ht="15" customHeight="1" x14ac:dyDescent="0.25">
      <c r="A127" s="49" t="s">
        <v>113</v>
      </c>
      <c r="B127" s="117" t="s">
        <v>114</v>
      </c>
      <c r="C127" s="118"/>
      <c r="D127" s="57"/>
      <c r="E127" s="130"/>
    </row>
    <row r="128" spans="1:5" ht="15" customHeight="1" x14ac:dyDescent="0.25">
      <c r="A128" s="49" t="s">
        <v>115</v>
      </c>
      <c r="B128" s="117" t="s">
        <v>116</v>
      </c>
      <c r="C128" s="118"/>
      <c r="D128" s="57"/>
      <c r="E128" s="130"/>
    </row>
    <row r="129" spans="1:6" ht="15" customHeight="1" x14ac:dyDescent="0.25">
      <c r="A129" s="42" t="s">
        <v>8</v>
      </c>
      <c r="B129" s="119" t="s">
        <v>117</v>
      </c>
      <c r="C129" s="120"/>
      <c r="D129" s="57"/>
      <c r="E129" s="130"/>
    </row>
    <row r="130" spans="1:6" ht="15" customHeight="1" x14ac:dyDescent="0.25">
      <c r="A130" s="42" t="s">
        <v>11</v>
      </c>
      <c r="B130" s="119" t="s">
        <v>118</v>
      </c>
      <c r="C130" s="125"/>
      <c r="D130" s="40"/>
      <c r="E130" s="130"/>
    </row>
    <row r="131" spans="1:6" ht="15" customHeight="1" x14ac:dyDescent="0.25">
      <c r="A131" s="49" t="s">
        <v>119</v>
      </c>
      <c r="B131" s="117" t="s">
        <v>120</v>
      </c>
      <c r="C131" s="124"/>
      <c r="D131" s="63"/>
      <c r="E131" s="130"/>
    </row>
    <row r="132" spans="1:6" x14ac:dyDescent="0.25">
      <c r="A132" s="49" t="s">
        <v>121</v>
      </c>
      <c r="B132" s="117" t="s">
        <v>122</v>
      </c>
      <c r="C132" s="118"/>
      <c r="D132" s="57">
        <v>6.4999999999999997E-3</v>
      </c>
      <c r="E132" s="130"/>
    </row>
    <row r="133" spans="1:6" ht="15" customHeight="1" x14ac:dyDescent="0.25">
      <c r="A133" s="49" t="s">
        <v>123</v>
      </c>
      <c r="B133" s="117" t="s">
        <v>124</v>
      </c>
      <c r="C133" s="118"/>
      <c r="D133" s="57">
        <v>0.03</v>
      </c>
      <c r="E133" s="130"/>
    </row>
    <row r="134" spans="1:6" ht="15" customHeight="1" x14ac:dyDescent="0.25">
      <c r="A134" s="49" t="s">
        <v>125</v>
      </c>
      <c r="B134" s="117" t="s">
        <v>126</v>
      </c>
      <c r="C134" s="118"/>
      <c r="D134" s="57"/>
      <c r="E134" s="130"/>
    </row>
    <row r="135" spans="1:6" ht="15" customHeight="1" x14ac:dyDescent="0.25">
      <c r="A135" s="49" t="s">
        <v>127</v>
      </c>
      <c r="B135" s="117" t="s">
        <v>128</v>
      </c>
      <c r="C135" s="118"/>
      <c r="D135" s="57"/>
      <c r="E135" s="130"/>
    </row>
    <row r="136" spans="1:6" ht="15" customHeight="1" x14ac:dyDescent="0.25">
      <c r="A136" s="49" t="s">
        <v>129</v>
      </c>
      <c r="B136" s="117" t="s">
        <v>130</v>
      </c>
      <c r="C136" s="118"/>
      <c r="D136" s="57">
        <v>0.05</v>
      </c>
      <c r="E136" s="130"/>
      <c r="F136" s="68"/>
    </row>
    <row r="137" spans="1:6" ht="15" customHeight="1" x14ac:dyDescent="0.25">
      <c r="A137" s="49" t="s">
        <v>131</v>
      </c>
      <c r="B137" s="117" t="s">
        <v>132</v>
      </c>
      <c r="C137" s="118"/>
      <c r="D137" s="57"/>
      <c r="E137" s="130"/>
    </row>
    <row r="138" spans="1:6" ht="15" customHeight="1" x14ac:dyDescent="0.25">
      <c r="A138" s="49"/>
      <c r="B138" s="117" t="s">
        <v>133</v>
      </c>
      <c r="C138" s="118"/>
      <c r="D138" s="57">
        <f>SUM(D132:D137)</f>
        <v>8.6499999999999994E-2</v>
      </c>
      <c r="E138" s="130"/>
    </row>
    <row r="139" spans="1:6" ht="30" customHeight="1" x14ac:dyDescent="0.25">
      <c r="A139" s="42" t="s">
        <v>79</v>
      </c>
      <c r="B139" s="119" t="s">
        <v>134</v>
      </c>
      <c r="C139" s="120"/>
      <c r="D139" s="51">
        <f>((((1+D125+D126+D127)*(1+D128)*(1+D129))/(1-D138))-1)</f>
        <v>9.4690749863163726E-2</v>
      </c>
      <c r="E139" s="131"/>
      <c r="F139" s="69"/>
    </row>
    <row r="140" spans="1:6" x14ac:dyDescent="0.25">
      <c r="A140" s="4"/>
      <c r="B140" s="65"/>
      <c r="C140" s="65"/>
    </row>
    <row r="141" spans="1:6" ht="15" customHeight="1" x14ac:dyDescent="0.25">
      <c r="A141" s="128" t="s">
        <v>135</v>
      </c>
      <c r="B141" s="128"/>
      <c r="C141" s="128"/>
      <c r="D141" s="128"/>
      <c r="E141" s="128"/>
    </row>
    <row r="142" spans="1:6" ht="15" customHeight="1" x14ac:dyDescent="0.25">
      <c r="A142" s="128" t="s">
        <v>136</v>
      </c>
      <c r="B142" s="128"/>
      <c r="C142" s="128"/>
      <c r="D142" s="128"/>
      <c r="E142" s="128"/>
    </row>
    <row r="143" spans="1:6" ht="15" customHeight="1" x14ac:dyDescent="0.25">
      <c r="A143" s="128" t="s">
        <v>137</v>
      </c>
      <c r="B143" s="128"/>
      <c r="C143" s="128"/>
      <c r="D143" s="128"/>
      <c r="E143" s="42" t="s">
        <v>138</v>
      </c>
    </row>
    <row r="144" spans="1:6" ht="15" customHeight="1" x14ac:dyDescent="0.25">
      <c r="A144" s="49" t="s">
        <v>6</v>
      </c>
      <c r="B144" s="133" t="s">
        <v>139</v>
      </c>
      <c r="C144" s="133"/>
      <c r="D144" s="133"/>
      <c r="E144" s="58">
        <f>E38</f>
        <v>2301</v>
      </c>
    </row>
    <row r="145" spans="1:5" ht="15" customHeight="1" x14ac:dyDescent="0.25">
      <c r="A145" s="49" t="s">
        <v>8</v>
      </c>
      <c r="B145" s="133" t="s">
        <v>140</v>
      </c>
      <c r="C145" s="133"/>
      <c r="D145" s="133"/>
      <c r="E145" s="58">
        <f>E50</f>
        <v>1206.8999999999999</v>
      </c>
    </row>
    <row r="146" spans="1:5" ht="15" customHeight="1" x14ac:dyDescent="0.25">
      <c r="A146" s="49" t="s">
        <v>11</v>
      </c>
      <c r="B146" s="133" t="s">
        <v>141</v>
      </c>
      <c r="C146" s="133"/>
      <c r="D146" s="133"/>
      <c r="E146" s="58">
        <f>E60</f>
        <v>0</v>
      </c>
    </row>
    <row r="147" spans="1:5" ht="15" customHeight="1" x14ac:dyDescent="0.25">
      <c r="A147" s="49" t="s">
        <v>13</v>
      </c>
      <c r="B147" s="133" t="s">
        <v>99</v>
      </c>
      <c r="C147" s="133"/>
      <c r="D147" s="133"/>
      <c r="E147" s="58">
        <f>E120</f>
        <v>1879.57</v>
      </c>
    </row>
    <row r="148" spans="1:5" ht="15" customHeight="1" x14ac:dyDescent="0.25">
      <c r="A148" s="128" t="s">
        <v>142</v>
      </c>
      <c r="B148" s="128"/>
      <c r="C148" s="128"/>
      <c r="D148" s="128"/>
      <c r="E148" s="59">
        <f>SUM(E144:E147)</f>
        <v>5387.4699999999993</v>
      </c>
    </row>
    <row r="149" spans="1:5" ht="15" customHeight="1" x14ac:dyDescent="0.25">
      <c r="A149" s="49" t="s">
        <v>36</v>
      </c>
      <c r="B149" s="133" t="s">
        <v>143</v>
      </c>
      <c r="C149" s="133"/>
      <c r="D149" s="133"/>
      <c r="E149" s="58">
        <f>ROUND((E148*D139),2)</f>
        <v>510.14</v>
      </c>
    </row>
    <row r="150" spans="1:5" ht="15" customHeight="1" x14ac:dyDescent="0.25">
      <c r="A150" s="128" t="s">
        <v>144</v>
      </c>
      <c r="B150" s="128"/>
      <c r="C150" s="128"/>
      <c r="D150" s="128"/>
      <c r="E150" s="59">
        <f>SUM(E148:E149)</f>
        <v>5897.61</v>
      </c>
    </row>
  </sheetData>
  <mergeCells count="142">
    <mergeCell ref="A12:E12"/>
    <mergeCell ref="B13:C13"/>
    <mergeCell ref="D13:E13"/>
    <mergeCell ref="B14:C14"/>
    <mergeCell ref="D14:E14"/>
    <mergeCell ref="B15:C15"/>
    <mergeCell ref="D15:E15"/>
    <mergeCell ref="A3:E3"/>
    <mergeCell ref="A6:E6"/>
    <mergeCell ref="A7:E7"/>
    <mergeCell ref="A8:E8"/>
    <mergeCell ref="A9:B9"/>
    <mergeCell ref="A10:E10"/>
    <mergeCell ref="A22:E22"/>
    <mergeCell ref="B23:C23"/>
    <mergeCell ref="D23:E23"/>
    <mergeCell ref="B24:C24"/>
    <mergeCell ref="D24:E24"/>
    <mergeCell ref="B25:C25"/>
    <mergeCell ref="D25:E25"/>
    <mergeCell ref="B16:C16"/>
    <mergeCell ref="D16:E16"/>
    <mergeCell ref="A18:E18"/>
    <mergeCell ref="A19:B19"/>
    <mergeCell ref="D19:E19"/>
    <mergeCell ref="A20:B20"/>
    <mergeCell ref="D20:E20"/>
    <mergeCell ref="B31:D31"/>
    <mergeCell ref="B32:D32"/>
    <mergeCell ref="B33:D33"/>
    <mergeCell ref="B34:D34"/>
    <mergeCell ref="B35:D35"/>
    <mergeCell ref="B36:D36"/>
    <mergeCell ref="B26:C26"/>
    <mergeCell ref="D26:E26"/>
    <mergeCell ref="B27:C27"/>
    <mergeCell ref="D27:E27"/>
    <mergeCell ref="A29:E29"/>
    <mergeCell ref="B30:D30"/>
    <mergeCell ref="B45:D45"/>
    <mergeCell ref="B46:D46"/>
    <mergeCell ref="B47:D47"/>
    <mergeCell ref="B48:D48"/>
    <mergeCell ref="B49:D49"/>
    <mergeCell ref="A50:D50"/>
    <mergeCell ref="B37:D37"/>
    <mergeCell ref="A38:D38"/>
    <mergeCell ref="A41:E41"/>
    <mergeCell ref="B42:D42"/>
    <mergeCell ref="B43:D43"/>
    <mergeCell ref="B44:D44"/>
    <mergeCell ref="B59:D59"/>
    <mergeCell ref="A60:D60"/>
    <mergeCell ref="A61:E61"/>
    <mergeCell ref="A63:E63"/>
    <mergeCell ref="A64:E64"/>
    <mergeCell ref="B65:C65"/>
    <mergeCell ref="A51:E51"/>
    <mergeCell ref="A54:E54"/>
    <mergeCell ref="B55:D55"/>
    <mergeCell ref="B56:D56"/>
    <mergeCell ref="B57:D57"/>
    <mergeCell ref="B58:D58"/>
    <mergeCell ref="B72:C72"/>
    <mergeCell ref="B73:C73"/>
    <mergeCell ref="A74:C74"/>
    <mergeCell ref="A76:E76"/>
    <mergeCell ref="B77:C77"/>
    <mergeCell ref="B78:C78"/>
    <mergeCell ref="B66:C66"/>
    <mergeCell ref="B67:C67"/>
    <mergeCell ref="B68:C68"/>
    <mergeCell ref="B69:C69"/>
    <mergeCell ref="B70:C70"/>
    <mergeCell ref="B71:C71"/>
    <mergeCell ref="B86:C86"/>
    <mergeCell ref="B87:C87"/>
    <mergeCell ref="A88:C88"/>
    <mergeCell ref="A90:E90"/>
    <mergeCell ref="B91:C91"/>
    <mergeCell ref="B92:C92"/>
    <mergeCell ref="B79:C79"/>
    <mergeCell ref="B80:C80"/>
    <mergeCell ref="B81:C81"/>
    <mergeCell ref="A82:C82"/>
    <mergeCell ref="A84:E84"/>
    <mergeCell ref="B85:C85"/>
    <mergeCell ref="A100:E100"/>
    <mergeCell ref="B101:C101"/>
    <mergeCell ref="B102:C102"/>
    <mergeCell ref="B103:C103"/>
    <mergeCell ref="B104:C104"/>
    <mergeCell ref="B105:C105"/>
    <mergeCell ref="B93:C93"/>
    <mergeCell ref="B94:C94"/>
    <mergeCell ref="B95:C95"/>
    <mergeCell ref="B96:C96"/>
    <mergeCell ref="B97:C97"/>
    <mergeCell ref="A98:C98"/>
    <mergeCell ref="B113:C113"/>
    <mergeCell ref="B114:C114"/>
    <mergeCell ref="B115:C115"/>
    <mergeCell ref="B116:C116"/>
    <mergeCell ref="B117:C117"/>
    <mergeCell ref="B118:C118"/>
    <mergeCell ref="B106:C106"/>
    <mergeCell ref="B107:C107"/>
    <mergeCell ref="A108:C108"/>
    <mergeCell ref="B109:C109"/>
    <mergeCell ref="A110:C110"/>
    <mergeCell ref="A112:E112"/>
    <mergeCell ref="B119:C119"/>
    <mergeCell ref="A120:C120"/>
    <mergeCell ref="A122:E122"/>
    <mergeCell ref="B123:C123"/>
    <mergeCell ref="B124:C124"/>
    <mergeCell ref="E124:E139"/>
    <mergeCell ref="B125:C125"/>
    <mergeCell ref="B126:C126"/>
    <mergeCell ref="B127:C127"/>
    <mergeCell ref="B128:C128"/>
    <mergeCell ref="B135:C135"/>
    <mergeCell ref="B136:C136"/>
    <mergeCell ref="B137:C137"/>
    <mergeCell ref="B138:C138"/>
    <mergeCell ref="B139:C139"/>
    <mergeCell ref="A150:D150"/>
    <mergeCell ref="A142:E142"/>
    <mergeCell ref="A143:D143"/>
    <mergeCell ref="B144:D144"/>
    <mergeCell ref="B145:D145"/>
    <mergeCell ref="B146:D146"/>
    <mergeCell ref="B147:D147"/>
    <mergeCell ref="A141:E141"/>
    <mergeCell ref="B129:C129"/>
    <mergeCell ref="B130:C130"/>
    <mergeCell ref="B131:C131"/>
    <mergeCell ref="B132:C132"/>
    <mergeCell ref="B133:C133"/>
    <mergeCell ref="B134:C134"/>
    <mergeCell ref="A148:D148"/>
    <mergeCell ref="B149:D14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150"/>
  <sheetViews>
    <sheetView topLeftCell="A122" zoomScale="120" zoomScaleNormal="120" workbookViewId="0">
      <selection activeCell="D125" sqref="D125:D129"/>
    </sheetView>
  </sheetViews>
  <sheetFormatPr defaultRowHeight="15" x14ac:dyDescent="0.25"/>
  <cols>
    <col min="1" max="1" width="7.7109375" style="64" customWidth="1"/>
    <col min="2" max="2" width="6.140625" style="64" customWidth="1"/>
    <col min="3" max="3" width="56.42578125" style="64" customWidth="1"/>
    <col min="4" max="4" width="9.5703125" style="64" customWidth="1"/>
    <col min="5" max="5" width="15.140625" style="64" bestFit="1" customWidth="1"/>
    <col min="6" max="6" width="11.28515625" style="64" bestFit="1" customWidth="1"/>
    <col min="7" max="16384" width="9.140625" style="64"/>
  </cols>
  <sheetData>
    <row r="3" spans="1:5" ht="32.25" customHeight="1" x14ac:dyDescent="0.25">
      <c r="A3" s="132" t="s">
        <v>0</v>
      </c>
      <c r="B3" s="132"/>
      <c r="C3" s="132"/>
      <c r="D3" s="132"/>
      <c r="E3" s="132"/>
    </row>
    <row r="4" spans="1:5" x14ac:dyDescent="0.25">
      <c r="A4" s="1"/>
      <c r="B4" s="65"/>
      <c r="C4" s="65"/>
    </row>
    <row r="5" spans="1:5" ht="15.75" x14ac:dyDescent="0.25">
      <c r="A5" s="3"/>
      <c r="B5" s="65"/>
      <c r="C5" s="65"/>
    </row>
    <row r="6" spans="1:5" x14ac:dyDescent="0.25">
      <c r="A6" s="128" t="s">
        <v>1</v>
      </c>
      <c r="B6" s="128"/>
      <c r="C6" s="128"/>
      <c r="D6" s="128"/>
      <c r="E6" s="128"/>
    </row>
    <row r="7" spans="1:5" ht="15" customHeight="1" x14ac:dyDescent="0.25">
      <c r="A7" s="128" t="s">
        <v>2</v>
      </c>
      <c r="B7" s="128"/>
      <c r="C7" s="128"/>
      <c r="D7" s="128"/>
      <c r="E7" s="128"/>
    </row>
    <row r="8" spans="1:5" x14ac:dyDescent="0.25">
      <c r="A8" s="119" t="s">
        <v>3</v>
      </c>
      <c r="B8" s="125"/>
      <c r="C8" s="125"/>
      <c r="D8" s="125"/>
      <c r="E8" s="120"/>
    </row>
    <row r="9" spans="1:5" x14ac:dyDescent="0.25">
      <c r="A9" s="119" t="s">
        <v>4</v>
      </c>
      <c r="B9" s="120"/>
      <c r="C9" s="38" t="s">
        <v>248</v>
      </c>
      <c r="D9" s="39"/>
      <c r="E9" s="40"/>
    </row>
    <row r="10" spans="1:5" ht="15" customHeight="1" x14ac:dyDescent="0.25">
      <c r="A10" s="133"/>
      <c r="B10" s="133"/>
      <c r="C10" s="133"/>
      <c r="D10" s="133"/>
      <c r="E10" s="133"/>
    </row>
    <row r="11" spans="1:5" x14ac:dyDescent="0.25">
      <c r="A11" s="4"/>
      <c r="B11" s="65"/>
      <c r="C11" s="65"/>
    </row>
    <row r="12" spans="1:5" ht="15" customHeight="1" x14ac:dyDescent="0.25">
      <c r="A12" s="128" t="s">
        <v>5</v>
      </c>
      <c r="B12" s="128"/>
      <c r="C12" s="128"/>
      <c r="D12" s="128"/>
      <c r="E12" s="128"/>
    </row>
    <row r="13" spans="1:5" x14ac:dyDescent="0.25">
      <c r="A13" s="49" t="s">
        <v>6</v>
      </c>
      <c r="B13" s="117" t="s">
        <v>7</v>
      </c>
      <c r="C13" s="118"/>
      <c r="D13" s="148"/>
      <c r="E13" s="148"/>
    </row>
    <row r="14" spans="1:5" ht="15" customHeight="1" x14ac:dyDescent="0.25">
      <c r="A14" s="49" t="s">
        <v>8</v>
      </c>
      <c r="B14" s="117" t="s">
        <v>9</v>
      </c>
      <c r="C14" s="118"/>
      <c r="D14" s="133" t="s">
        <v>10</v>
      </c>
      <c r="E14" s="133"/>
    </row>
    <row r="15" spans="1:5" ht="45" customHeight="1" x14ac:dyDescent="0.25">
      <c r="A15" s="49" t="s">
        <v>11</v>
      </c>
      <c r="B15" s="117" t="s">
        <v>12</v>
      </c>
      <c r="C15" s="118"/>
      <c r="D15" s="149" t="str">
        <f>'QUAD SAL'!C11</f>
        <v>DF000010/2019 e TA DF000046/2019 SEAC/SINDSERVIÇOS</v>
      </c>
      <c r="E15" s="149"/>
    </row>
    <row r="16" spans="1:5" ht="15" customHeight="1" x14ac:dyDescent="0.25">
      <c r="A16" s="49" t="s">
        <v>13</v>
      </c>
      <c r="B16" s="117" t="s">
        <v>14</v>
      </c>
      <c r="C16" s="118"/>
      <c r="D16" s="133" t="s">
        <v>15</v>
      </c>
      <c r="E16" s="133"/>
    </row>
    <row r="17" spans="1:5" x14ac:dyDescent="0.25">
      <c r="A17" s="46"/>
      <c r="B17" s="47"/>
      <c r="C17" s="47"/>
      <c r="D17" s="48"/>
      <c r="E17" s="48"/>
    </row>
    <row r="18" spans="1:5" ht="15" customHeight="1" x14ac:dyDescent="0.25">
      <c r="A18" s="150" t="s">
        <v>16</v>
      </c>
      <c r="B18" s="150"/>
      <c r="C18" s="128"/>
      <c r="D18" s="128"/>
      <c r="E18" s="128"/>
    </row>
    <row r="19" spans="1:5" ht="48" customHeight="1" x14ac:dyDescent="0.25">
      <c r="A19" s="128" t="s">
        <v>17</v>
      </c>
      <c r="B19" s="128"/>
      <c r="C19" s="42" t="s">
        <v>18</v>
      </c>
      <c r="D19" s="128" t="s">
        <v>19</v>
      </c>
      <c r="E19" s="128"/>
    </row>
    <row r="20" spans="1:5" ht="15" customHeight="1" x14ac:dyDescent="0.25">
      <c r="A20" s="133" t="s">
        <v>20</v>
      </c>
      <c r="B20" s="133"/>
      <c r="C20" s="49" t="s">
        <v>21</v>
      </c>
      <c r="D20" s="133">
        <v>1</v>
      </c>
      <c r="E20" s="133"/>
    </row>
    <row r="21" spans="1:5" x14ac:dyDescent="0.25">
      <c r="A21" s="4"/>
      <c r="B21" s="65"/>
      <c r="C21" s="65"/>
    </row>
    <row r="22" spans="1:5" ht="15" customHeight="1" x14ac:dyDescent="0.25">
      <c r="A22" s="128" t="s">
        <v>22</v>
      </c>
      <c r="B22" s="128"/>
      <c r="C22" s="128"/>
      <c r="D22" s="128"/>
      <c r="E22" s="128"/>
    </row>
    <row r="23" spans="1:5" ht="30" customHeight="1" x14ac:dyDescent="0.25">
      <c r="A23" s="49">
        <v>1</v>
      </c>
      <c r="B23" s="117" t="s">
        <v>23</v>
      </c>
      <c r="C23" s="118"/>
      <c r="D23" s="133" t="str">
        <f>'QUAD SAL'!A14</f>
        <v>Técnico em Instalações Hidrosanitárias</v>
      </c>
      <c r="E23" s="133"/>
    </row>
    <row r="24" spans="1:5" x14ac:dyDescent="0.25">
      <c r="A24" s="49">
        <v>2</v>
      </c>
      <c r="B24" s="117" t="s">
        <v>24</v>
      </c>
      <c r="C24" s="118"/>
      <c r="D24" s="134">
        <f>'QUAD SAL'!D14</f>
        <v>1770</v>
      </c>
      <c r="E24" s="134"/>
    </row>
    <row r="25" spans="1:5" ht="15" customHeight="1" x14ac:dyDescent="0.25">
      <c r="A25" s="49">
        <v>3</v>
      </c>
      <c r="B25" s="117" t="s">
        <v>25</v>
      </c>
      <c r="C25" s="118"/>
      <c r="D25" s="133" t="str">
        <f>'QUAD SAL'!B14</f>
        <v>Bombeiro Hidráulico</v>
      </c>
      <c r="E25" s="133"/>
    </row>
    <row r="26" spans="1:5" x14ac:dyDescent="0.25">
      <c r="A26" s="49">
        <v>4</v>
      </c>
      <c r="B26" s="117" t="s">
        <v>26</v>
      </c>
      <c r="C26" s="118"/>
      <c r="D26" s="148">
        <v>43466</v>
      </c>
      <c r="E26" s="148"/>
    </row>
    <row r="27" spans="1:5" x14ac:dyDescent="0.25">
      <c r="A27" s="49">
        <v>5</v>
      </c>
      <c r="B27" s="117" t="s">
        <v>27</v>
      </c>
      <c r="C27" s="118"/>
      <c r="D27" s="133">
        <f>'AN XII-4 RESUMO MO'!B13</f>
        <v>2</v>
      </c>
      <c r="E27" s="133"/>
    </row>
    <row r="28" spans="1:5" x14ac:dyDescent="0.25">
      <c r="A28" s="4"/>
      <c r="B28" s="65"/>
      <c r="C28" s="65"/>
    </row>
    <row r="29" spans="1:5" ht="15" customHeight="1" x14ac:dyDescent="0.25">
      <c r="A29" s="128" t="s">
        <v>28</v>
      </c>
      <c r="B29" s="128"/>
      <c r="C29" s="128"/>
      <c r="D29" s="128"/>
      <c r="E29" s="128"/>
    </row>
    <row r="30" spans="1:5" x14ac:dyDescent="0.25">
      <c r="A30" s="42" t="s">
        <v>29</v>
      </c>
      <c r="B30" s="143" t="s">
        <v>30</v>
      </c>
      <c r="C30" s="143"/>
      <c r="D30" s="143"/>
      <c r="E30" s="42" t="s">
        <v>31</v>
      </c>
    </row>
    <row r="31" spans="1:5" x14ac:dyDescent="0.25">
      <c r="A31" s="49" t="s">
        <v>6</v>
      </c>
      <c r="B31" s="139" t="s">
        <v>32</v>
      </c>
      <c r="C31" s="139"/>
      <c r="D31" s="139"/>
      <c r="E31" s="44">
        <f>D24</f>
        <v>1770</v>
      </c>
    </row>
    <row r="32" spans="1:5" x14ac:dyDescent="0.25">
      <c r="A32" s="49" t="s">
        <v>8</v>
      </c>
      <c r="B32" s="139" t="s">
        <v>33</v>
      </c>
      <c r="C32" s="139"/>
      <c r="D32" s="139"/>
      <c r="E32" s="44">
        <f>'QUAD SAL'!F14</f>
        <v>0</v>
      </c>
    </row>
    <row r="33" spans="1:5" x14ac:dyDescent="0.25">
      <c r="A33" s="49" t="s">
        <v>11</v>
      </c>
      <c r="B33" s="139" t="s">
        <v>34</v>
      </c>
      <c r="C33" s="139"/>
      <c r="D33" s="139"/>
      <c r="E33" s="44">
        <f>'QUAD SAL'!E14</f>
        <v>381.6</v>
      </c>
    </row>
    <row r="34" spans="1:5" x14ac:dyDescent="0.25">
      <c r="A34" s="49" t="s">
        <v>13</v>
      </c>
      <c r="B34" s="139" t="s">
        <v>35</v>
      </c>
      <c r="C34" s="139"/>
      <c r="D34" s="139"/>
      <c r="E34" s="44">
        <v>0</v>
      </c>
    </row>
    <row r="35" spans="1:5" x14ac:dyDescent="0.25">
      <c r="A35" s="49" t="s">
        <v>36</v>
      </c>
      <c r="B35" s="139" t="s">
        <v>37</v>
      </c>
      <c r="C35" s="139"/>
      <c r="D35" s="139"/>
      <c r="E35" s="44">
        <v>0</v>
      </c>
    </row>
    <row r="36" spans="1:5" x14ac:dyDescent="0.25">
      <c r="A36" s="49" t="s">
        <v>38</v>
      </c>
      <c r="B36" s="139" t="s">
        <v>39</v>
      </c>
      <c r="C36" s="139"/>
      <c r="D36" s="139"/>
      <c r="E36" s="44">
        <v>0</v>
      </c>
    </row>
    <row r="37" spans="1:5" x14ac:dyDescent="0.25">
      <c r="A37" s="49" t="s">
        <v>40</v>
      </c>
      <c r="B37" s="139" t="s">
        <v>41</v>
      </c>
      <c r="C37" s="139"/>
      <c r="D37" s="139"/>
      <c r="E37" s="44">
        <v>0</v>
      </c>
    </row>
    <row r="38" spans="1:5" ht="15" customHeight="1" x14ac:dyDescent="0.25">
      <c r="A38" s="121" t="s">
        <v>42</v>
      </c>
      <c r="B38" s="121"/>
      <c r="C38" s="121"/>
      <c r="D38" s="121"/>
      <c r="E38" s="45">
        <f>SUM(E31:E37)</f>
        <v>2151.6</v>
      </c>
    </row>
    <row r="39" spans="1:5" x14ac:dyDescent="0.25">
      <c r="A39" s="4"/>
      <c r="B39" s="65"/>
      <c r="C39" s="65"/>
    </row>
    <row r="40" spans="1:5" x14ac:dyDescent="0.25">
      <c r="A40" s="4"/>
      <c r="B40" s="65"/>
      <c r="C40" s="65"/>
    </row>
    <row r="41" spans="1:5" ht="15" customHeight="1" x14ac:dyDescent="0.25">
      <c r="A41" s="140" t="s">
        <v>43</v>
      </c>
      <c r="B41" s="141"/>
      <c r="C41" s="141"/>
      <c r="D41" s="141"/>
      <c r="E41" s="142"/>
    </row>
    <row r="42" spans="1:5" x14ac:dyDescent="0.25">
      <c r="A42" s="42" t="s">
        <v>44</v>
      </c>
      <c r="B42" s="143" t="s">
        <v>45</v>
      </c>
      <c r="C42" s="143"/>
      <c r="D42" s="143"/>
      <c r="E42" s="23" t="s">
        <v>31</v>
      </c>
    </row>
    <row r="43" spans="1:5" x14ac:dyDescent="0.25">
      <c r="A43" s="49" t="s">
        <v>6</v>
      </c>
      <c r="B43" s="139" t="s">
        <v>46</v>
      </c>
      <c r="C43" s="139"/>
      <c r="D43" s="139"/>
      <c r="E43" s="36">
        <f>ROUND((22*('QUAD SAL'!H14*2)),2)</f>
        <v>220</v>
      </c>
    </row>
    <row r="44" spans="1:5" x14ac:dyDescent="0.25">
      <c r="A44" s="49" t="s">
        <v>47</v>
      </c>
      <c r="B44" s="139" t="s">
        <v>48</v>
      </c>
      <c r="C44" s="139"/>
      <c r="D44" s="139"/>
      <c r="E44" s="36">
        <f>ROUND((E31*6%),2)</f>
        <v>106.2</v>
      </c>
    </row>
    <row r="45" spans="1:5" x14ac:dyDescent="0.25">
      <c r="A45" s="49" t="s">
        <v>8</v>
      </c>
      <c r="B45" s="139" t="s">
        <v>49</v>
      </c>
      <c r="C45" s="139"/>
      <c r="D45" s="139"/>
      <c r="E45" s="36">
        <f>ROUND((22*'QUAD SAL'!G14),2)</f>
        <v>719.4</v>
      </c>
    </row>
    <row r="46" spans="1:5" x14ac:dyDescent="0.25">
      <c r="A46" s="49" t="s">
        <v>11</v>
      </c>
      <c r="B46" s="139" t="s">
        <v>50</v>
      </c>
      <c r="C46" s="139"/>
      <c r="D46" s="139"/>
      <c r="E46" s="36">
        <f>'QUAD SAL'!I14</f>
        <v>149</v>
      </c>
    </row>
    <row r="47" spans="1:5" x14ac:dyDescent="0.25">
      <c r="A47" s="49" t="s">
        <v>13</v>
      </c>
      <c r="B47" s="139" t="s">
        <v>51</v>
      </c>
      <c r="C47" s="139"/>
      <c r="D47" s="139"/>
      <c r="E47" s="36">
        <f>0</f>
        <v>0</v>
      </c>
    </row>
    <row r="48" spans="1:5" x14ac:dyDescent="0.25">
      <c r="A48" s="49" t="s">
        <v>36</v>
      </c>
      <c r="B48" s="139" t="s">
        <v>52</v>
      </c>
      <c r="C48" s="139"/>
      <c r="D48" s="139"/>
      <c r="E48" s="36">
        <f>'QUAD SAL'!K14</f>
        <v>2</v>
      </c>
    </row>
    <row r="49" spans="1:5" x14ac:dyDescent="0.25">
      <c r="A49" s="49" t="s">
        <v>38</v>
      </c>
      <c r="B49" s="139" t="s">
        <v>249</v>
      </c>
      <c r="C49" s="139"/>
      <c r="D49" s="139"/>
      <c r="E49" s="36">
        <f>'QUAD SAL'!J14</f>
        <v>10.3</v>
      </c>
    </row>
    <row r="50" spans="1:5" ht="15" customHeight="1" x14ac:dyDescent="0.25">
      <c r="A50" s="121" t="s">
        <v>54</v>
      </c>
      <c r="B50" s="121"/>
      <c r="C50" s="121"/>
      <c r="D50" s="121"/>
      <c r="E50" s="37">
        <f>SUM(E43:E49)</f>
        <v>1206.8999999999999</v>
      </c>
    </row>
    <row r="51" spans="1:5" ht="15" customHeight="1" x14ac:dyDescent="0.25">
      <c r="A51" s="144" t="s">
        <v>55</v>
      </c>
      <c r="B51" s="145"/>
      <c r="C51" s="145"/>
      <c r="D51" s="145"/>
      <c r="E51" s="145"/>
    </row>
    <row r="52" spans="1:5" x14ac:dyDescent="0.25">
      <c r="A52" s="4"/>
      <c r="B52" s="65"/>
      <c r="C52" s="65"/>
    </row>
    <row r="53" spans="1:5" x14ac:dyDescent="0.25">
      <c r="A53" s="4"/>
      <c r="B53" s="65"/>
      <c r="C53" s="65"/>
    </row>
    <row r="54" spans="1:5" ht="15" customHeight="1" x14ac:dyDescent="0.25">
      <c r="A54" s="128" t="s">
        <v>56</v>
      </c>
      <c r="B54" s="128"/>
      <c r="C54" s="128"/>
      <c r="D54" s="128"/>
      <c r="E54" s="128"/>
    </row>
    <row r="55" spans="1:5" x14ac:dyDescent="0.25">
      <c r="A55" s="41" t="s">
        <v>57</v>
      </c>
      <c r="B55" s="138" t="s">
        <v>58</v>
      </c>
      <c r="C55" s="138"/>
      <c r="D55" s="138"/>
      <c r="E55" s="17" t="s">
        <v>31</v>
      </c>
    </row>
    <row r="56" spans="1:5" x14ac:dyDescent="0.25">
      <c r="A56" s="49" t="s">
        <v>6</v>
      </c>
      <c r="B56" s="139" t="s">
        <v>59</v>
      </c>
      <c r="C56" s="139"/>
      <c r="D56" s="139"/>
      <c r="E56" s="36"/>
    </row>
    <row r="57" spans="1:5" ht="30" customHeight="1" x14ac:dyDescent="0.25">
      <c r="A57" s="49" t="s">
        <v>8</v>
      </c>
      <c r="B57" s="139" t="s">
        <v>60</v>
      </c>
      <c r="C57" s="139"/>
      <c r="D57" s="139"/>
      <c r="E57" s="36">
        <v>0</v>
      </c>
    </row>
    <row r="58" spans="1:5" x14ac:dyDescent="0.25">
      <c r="A58" s="49" t="s">
        <v>11</v>
      </c>
      <c r="B58" s="139" t="s">
        <v>61</v>
      </c>
      <c r="C58" s="139"/>
      <c r="D58" s="139"/>
      <c r="E58" s="36"/>
    </row>
    <row r="59" spans="1:5" x14ac:dyDescent="0.25">
      <c r="A59" s="49" t="s">
        <v>13</v>
      </c>
      <c r="B59" s="139" t="s">
        <v>62</v>
      </c>
      <c r="C59" s="139"/>
      <c r="D59" s="139"/>
      <c r="E59" s="36">
        <v>0</v>
      </c>
    </row>
    <row r="60" spans="1:5" ht="15" customHeight="1" x14ac:dyDescent="0.25">
      <c r="A60" s="121" t="s">
        <v>63</v>
      </c>
      <c r="B60" s="121"/>
      <c r="C60" s="121"/>
      <c r="D60" s="121"/>
      <c r="E60" s="37">
        <f>SUM(E56:E59)</f>
        <v>0</v>
      </c>
    </row>
    <row r="61" spans="1:5" ht="15" customHeight="1" x14ac:dyDescent="0.25">
      <c r="A61" s="151" t="s">
        <v>64</v>
      </c>
      <c r="B61" s="145"/>
      <c r="C61" s="145"/>
      <c r="D61" s="145"/>
      <c r="E61" s="145"/>
    </row>
    <row r="62" spans="1:5" x14ac:dyDescent="0.25">
      <c r="A62" s="4"/>
      <c r="B62" s="65"/>
      <c r="C62" s="65"/>
    </row>
    <row r="63" spans="1:5" x14ac:dyDescent="0.25">
      <c r="A63" s="135" t="s">
        <v>65</v>
      </c>
      <c r="B63" s="136"/>
      <c r="C63" s="136"/>
      <c r="D63" s="136"/>
      <c r="E63" s="137"/>
    </row>
    <row r="64" spans="1:5" x14ac:dyDescent="0.25">
      <c r="A64" s="135" t="s">
        <v>66</v>
      </c>
      <c r="B64" s="136"/>
      <c r="C64" s="136"/>
      <c r="D64" s="136"/>
      <c r="E64" s="137"/>
    </row>
    <row r="65" spans="1:5" ht="15" customHeight="1" x14ac:dyDescent="0.25">
      <c r="A65" s="7" t="s">
        <v>67</v>
      </c>
      <c r="B65" s="146" t="s">
        <v>68</v>
      </c>
      <c r="C65" s="147"/>
      <c r="D65" s="7" t="s">
        <v>69</v>
      </c>
      <c r="E65" s="7" t="s">
        <v>31</v>
      </c>
    </row>
    <row r="66" spans="1:5" ht="15" customHeight="1" x14ac:dyDescent="0.25">
      <c r="A66" s="5" t="s">
        <v>6</v>
      </c>
      <c r="B66" s="122" t="s">
        <v>70</v>
      </c>
      <c r="C66" s="123"/>
      <c r="D66" s="43">
        <v>0.2</v>
      </c>
      <c r="E66" s="34">
        <f>ROUND(($E$38*D66),2)</f>
        <v>430.32</v>
      </c>
    </row>
    <row r="67" spans="1:5" x14ac:dyDescent="0.25">
      <c r="A67" s="5" t="s">
        <v>8</v>
      </c>
      <c r="B67" s="122" t="s">
        <v>71</v>
      </c>
      <c r="C67" s="123"/>
      <c r="D67" s="43">
        <v>1.4999999999999999E-2</v>
      </c>
      <c r="E67" s="34">
        <f t="shared" ref="E67:E73" si="0">ROUND(($E$38*D67),2)</f>
        <v>32.270000000000003</v>
      </c>
    </row>
    <row r="68" spans="1:5" x14ac:dyDescent="0.25">
      <c r="A68" s="5" t="s">
        <v>11</v>
      </c>
      <c r="B68" s="122" t="s">
        <v>72</v>
      </c>
      <c r="C68" s="123"/>
      <c r="D68" s="43">
        <v>0.01</v>
      </c>
      <c r="E68" s="34">
        <f t="shared" si="0"/>
        <v>21.52</v>
      </c>
    </row>
    <row r="69" spans="1:5" x14ac:dyDescent="0.25">
      <c r="A69" s="5" t="s">
        <v>13</v>
      </c>
      <c r="B69" s="122" t="s">
        <v>73</v>
      </c>
      <c r="C69" s="123"/>
      <c r="D69" s="43">
        <v>2E-3</v>
      </c>
      <c r="E69" s="34">
        <f t="shared" si="0"/>
        <v>4.3</v>
      </c>
    </row>
    <row r="70" spans="1:5" x14ac:dyDescent="0.25">
      <c r="A70" s="5" t="s">
        <v>36</v>
      </c>
      <c r="B70" s="122" t="s">
        <v>74</v>
      </c>
      <c r="C70" s="123"/>
      <c r="D70" s="43">
        <v>2.5000000000000001E-2</v>
      </c>
      <c r="E70" s="34">
        <f t="shared" si="0"/>
        <v>53.79</v>
      </c>
    </row>
    <row r="71" spans="1:5" x14ac:dyDescent="0.25">
      <c r="A71" s="5" t="s">
        <v>38</v>
      </c>
      <c r="B71" s="122" t="s">
        <v>75</v>
      </c>
      <c r="C71" s="123"/>
      <c r="D71" s="43">
        <v>0.08</v>
      </c>
      <c r="E71" s="34">
        <f t="shared" si="0"/>
        <v>172.13</v>
      </c>
    </row>
    <row r="72" spans="1:5" x14ac:dyDescent="0.25">
      <c r="A72" s="5" t="s">
        <v>40</v>
      </c>
      <c r="B72" s="122" t="s">
        <v>76</v>
      </c>
      <c r="C72" s="123"/>
      <c r="D72" s="43">
        <v>0.06</v>
      </c>
      <c r="E72" s="34">
        <f t="shared" si="0"/>
        <v>129.1</v>
      </c>
    </row>
    <row r="73" spans="1:5" x14ac:dyDescent="0.25">
      <c r="A73" s="8" t="s">
        <v>77</v>
      </c>
      <c r="B73" s="154" t="s">
        <v>78</v>
      </c>
      <c r="C73" s="155"/>
      <c r="D73" s="50">
        <v>6.0000000000000001E-3</v>
      </c>
      <c r="E73" s="34">
        <f t="shared" si="0"/>
        <v>12.91</v>
      </c>
    </row>
    <row r="74" spans="1:5" x14ac:dyDescent="0.25">
      <c r="A74" s="121" t="s">
        <v>79</v>
      </c>
      <c r="B74" s="121"/>
      <c r="C74" s="121"/>
      <c r="D74" s="51">
        <f>SUM(D66:D73)</f>
        <v>0.39800000000000008</v>
      </c>
      <c r="E74" s="37">
        <f>SUM(E66:E73)</f>
        <v>856.33999999999992</v>
      </c>
    </row>
    <row r="75" spans="1:5" x14ac:dyDescent="0.25">
      <c r="A75" s="4"/>
      <c r="B75" s="65"/>
      <c r="C75" s="65"/>
    </row>
    <row r="76" spans="1:5" x14ac:dyDescent="0.25">
      <c r="A76" s="135" t="s">
        <v>80</v>
      </c>
      <c r="B76" s="136"/>
      <c r="C76" s="136"/>
      <c r="D76" s="136"/>
      <c r="E76" s="137"/>
    </row>
    <row r="77" spans="1:5" ht="15" customHeight="1" x14ac:dyDescent="0.25">
      <c r="A77" s="7" t="s">
        <v>81</v>
      </c>
      <c r="B77" s="146" t="s">
        <v>82</v>
      </c>
      <c r="C77" s="147"/>
      <c r="D77" s="7" t="s">
        <v>69</v>
      </c>
      <c r="E77" s="7" t="s">
        <v>31</v>
      </c>
    </row>
    <row r="78" spans="1:5" ht="15" customHeight="1" x14ac:dyDescent="0.25">
      <c r="A78" s="5" t="s">
        <v>6</v>
      </c>
      <c r="B78" s="122" t="s">
        <v>234</v>
      </c>
      <c r="C78" s="123"/>
      <c r="D78" s="43">
        <v>8.3299999999999999E-2</v>
      </c>
      <c r="E78" s="34">
        <f t="shared" ref="E78" si="1">ROUND(($E$38*D78),2)</f>
        <v>179.23</v>
      </c>
    </row>
    <row r="79" spans="1:5" ht="15" customHeight="1" x14ac:dyDescent="0.25">
      <c r="A79" s="5"/>
      <c r="B79" s="152" t="s">
        <v>83</v>
      </c>
      <c r="C79" s="153"/>
      <c r="D79" s="54">
        <f>SUM(D78)</f>
        <v>8.3299999999999999E-2</v>
      </c>
      <c r="E79" s="55">
        <f>SUM(E78)</f>
        <v>179.23</v>
      </c>
    </row>
    <row r="80" spans="1:5" ht="15" customHeight="1" x14ac:dyDescent="0.25">
      <c r="A80" s="52" t="s">
        <v>8</v>
      </c>
      <c r="B80" s="122" t="s">
        <v>84</v>
      </c>
      <c r="C80" s="123"/>
      <c r="D80" s="50">
        <f>(D74*D79)</f>
        <v>3.3153400000000006E-2</v>
      </c>
      <c r="E80" s="34">
        <f t="shared" ref="E80:E81" si="2">ROUND(($E$38*D80),2)</f>
        <v>71.33</v>
      </c>
    </row>
    <row r="81" spans="1:5" ht="30" customHeight="1" x14ac:dyDescent="0.25">
      <c r="A81" s="5" t="s">
        <v>11</v>
      </c>
      <c r="B81" s="122" t="s">
        <v>240</v>
      </c>
      <c r="C81" s="123"/>
      <c r="D81" s="43">
        <v>0.121</v>
      </c>
      <c r="E81" s="34">
        <f t="shared" si="2"/>
        <v>260.33999999999997</v>
      </c>
    </row>
    <row r="82" spans="1:5" x14ac:dyDescent="0.25">
      <c r="A82" s="121" t="s">
        <v>79</v>
      </c>
      <c r="B82" s="121"/>
      <c r="C82" s="121"/>
      <c r="D82" s="53">
        <f>SUM(D79:D81)</f>
        <v>0.23745340000000001</v>
      </c>
      <c r="E82" s="35">
        <f>SUM(E79:E81)</f>
        <v>510.9</v>
      </c>
    </row>
    <row r="83" spans="1:5" x14ac:dyDescent="0.25">
      <c r="A83" s="4"/>
      <c r="B83" s="65"/>
      <c r="C83" s="65"/>
    </row>
    <row r="84" spans="1:5" x14ac:dyDescent="0.25">
      <c r="A84" s="135" t="s">
        <v>85</v>
      </c>
      <c r="B84" s="136"/>
      <c r="C84" s="136"/>
      <c r="D84" s="136"/>
      <c r="E84" s="137"/>
    </row>
    <row r="85" spans="1:5" ht="15" customHeight="1" x14ac:dyDescent="0.25">
      <c r="A85" s="7" t="s">
        <v>86</v>
      </c>
      <c r="B85" s="146" t="s">
        <v>87</v>
      </c>
      <c r="C85" s="147"/>
      <c r="D85" s="7" t="s">
        <v>69</v>
      </c>
      <c r="E85" s="7" t="s">
        <v>31</v>
      </c>
    </row>
    <row r="86" spans="1:5" ht="30" customHeight="1" x14ac:dyDescent="0.25">
      <c r="A86" s="5" t="s">
        <v>6</v>
      </c>
      <c r="B86" s="122" t="s">
        <v>235</v>
      </c>
      <c r="C86" s="123"/>
      <c r="D86" s="43"/>
      <c r="E86" s="34">
        <f t="shared" ref="E86:E87" si="3">ROUND(($E$38*D86),2)</f>
        <v>0</v>
      </c>
    </row>
    <row r="87" spans="1:5" ht="15" customHeight="1" x14ac:dyDescent="0.25">
      <c r="A87" s="8" t="s">
        <v>8</v>
      </c>
      <c r="B87" s="154" t="s">
        <v>88</v>
      </c>
      <c r="C87" s="155"/>
      <c r="D87" s="43">
        <f>D74*D86</f>
        <v>0</v>
      </c>
      <c r="E87" s="34">
        <f t="shared" si="3"/>
        <v>0</v>
      </c>
    </row>
    <row r="88" spans="1:5" x14ac:dyDescent="0.25">
      <c r="A88" s="121" t="s">
        <v>79</v>
      </c>
      <c r="B88" s="121"/>
      <c r="C88" s="121"/>
      <c r="D88" s="53">
        <f>SUM(D86:D87)</f>
        <v>0</v>
      </c>
      <c r="E88" s="35">
        <f>SUM(E86:E87)</f>
        <v>0</v>
      </c>
    </row>
    <row r="89" spans="1:5" x14ac:dyDescent="0.25">
      <c r="A89" s="4"/>
      <c r="B89" s="65"/>
      <c r="C89" s="65"/>
    </row>
    <row r="90" spans="1:5" x14ac:dyDescent="0.25">
      <c r="A90" s="135" t="s">
        <v>89</v>
      </c>
      <c r="B90" s="136"/>
      <c r="C90" s="136"/>
      <c r="D90" s="136"/>
      <c r="E90" s="137"/>
    </row>
    <row r="91" spans="1:5" ht="15" customHeight="1" x14ac:dyDescent="0.25">
      <c r="A91" s="7" t="s">
        <v>90</v>
      </c>
      <c r="B91" s="146" t="s">
        <v>91</v>
      </c>
      <c r="C91" s="147"/>
      <c r="D91" s="7" t="s">
        <v>69</v>
      </c>
      <c r="E91" s="7" t="s">
        <v>31</v>
      </c>
    </row>
    <row r="92" spans="1:5" ht="15" customHeight="1" x14ac:dyDescent="0.25">
      <c r="A92" s="5" t="s">
        <v>6</v>
      </c>
      <c r="B92" s="122" t="s">
        <v>236</v>
      </c>
      <c r="C92" s="123"/>
      <c r="D92" s="43">
        <v>1.8100000000000002E-2</v>
      </c>
      <c r="E92" s="34">
        <f t="shared" ref="E92:E97" si="4">ROUND(($E$38*D92),2)</f>
        <v>38.94</v>
      </c>
    </row>
    <row r="93" spans="1:5" ht="15" customHeight="1" x14ac:dyDescent="0.25">
      <c r="A93" s="5" t="s">
        <v>8</v>
      </c>
      <c r="B93" s="122" t="s">
        <v>92</v>
      </c>
      <c r="C93" s="123"/>
      <c r="D93" s="43">
        <f>D71*D92</f>
        <v>1.4480000000000001E-3</v>
      </c>
      <c r="E93" s="34">
        <f t="shared" si="4"/>
        <v>3.12</v>
      </c>
    </row>
    <row r="94" spans="1:5" ht="30" customHeight="1" x14ac:dyDescent="0.25">
      <c r="A94" s="5" t="s">
        <v>11</v>
      </c>
      <c r="B94" s="122" t="s">
        <v>237</v>
      </c>
      <c r="C94" s="123"/>
      <c r="D94" s="43">
        <v>4.2500000000000003E-2</v>
      </c>
      <c r="E94" s="34">
        <f t="shared" si="4"/>
        <v>91.44</v>
      </c>
    </row>
    <row r="95" spans="1:5" ht="15" customHeight="1" x14ac:dyDescent="0.25">
      <c r="A95" s="5" t="s">
        <v>13</v>
      </c>
      <c r="B95" s="122" t="s">
        <v>238</v>
      </c>
      <c r="C95" s="123"/>
      <c r="D95" s="43">
        <v>2.8999999999999998E-3</v>
      </c>
      <c r="E95" s="34">
        <f t="shared" si="4"/>
        <v>6.24</v>
      </c>
    </row>
    <row r="96" spans="1:5" ht="15" customHeight="1" x14ac:dyDescent="0.25">
      <c r="A96" s="5" t="s">
        <v>36</v>
      </c>
      <c r="B96" s="122" t="s">
        <v>93</v>
      </c>
      <c r="C96" s="123"/>
      <c r="D96" s="43">
        <f>D74*D95</f>
        <v>1.1542000000000002E-3</v>
      </c>
      <c r="E96" s="34">
        <f t="shared" si="4"/>
        <v>2.48</v>
      </c>
    </row>
    <row r="97" spans="1:6" ht="30" customHeight="1" x14ac:dyDescent="0.25">
      <c r="A97" s="5" t="s">
        <v>38</v>
      </c>
      <c r="B97" s="122" t="s">
        <v>239</v>
      </c>
      <c r="C97" s="123"/>
      <c r="D97" s="43">
        <v>7.4999999999999997E-3</v>
      </c>
      <c r="E97" s="34">
        <f t="shared" si="4"/>
        <v>16.14</v>
      </c>
    </row>
    <row r="98" spans="1:6" x14ac:dyDescent="0.25">
      <c r="A98" s="121" t="s">
        <v>79</v>
      </c>
      <c r="B98" s="121"/>
      <c r="C98" s="121"/>
      <c r="D98" s="53">
        <f>SUM(D92:D97)</f>
        <v>7.3602200000000007E-2</v>
      </c>
      <c r="E98" s="35">
        <f>SUM(E92:E97)</f>
        <v>158.36000000000001</v>
      </c>
    </row>
    <row r="99" spans="1:6" x14ac:dyDescent="0.25">
      <c r="A99" s="4"/>
      <c r="B99" s="65"/>
      <c r="C99" s="65"/>
    </row>
    <row r="100" spans="1:6" x14ac:dyDescent="0.25">
      <c r="A100" s="135" t="s">
        <v>95</v>
      </c>
      <c r="B100" s="136"/>
      <c r="C100" s="136"/>
      <c r="D100" s="136"/>
      <c r="E100" s="137"/>
    </row>
    <row r="101" spans="1:6" ht="15" customHeight="1" x14ac:dyDescent="0.25">
      <c r="A101" s="7" t="s">
        <v>96</v>
      </c>
      <c r="B101" s="146" t="s">
        <v>97</v>
      </c>
      <c r="C101" s="147"/>
      <c r="D101" s="7" t="s">
        <v>69</v>
      </c>
      <c r="E101" s="7" t="s">
        <v>31</v>
      </c>
    </row>
    <row r="102" spans="1:6" ht="30" customHeight="1" x14ac:dyDescent="0.25">
      <c r="A102" s="5" t="s">
        <v>6</v>
      </c>
      <c r="B102" s="122" t="s">
        <v>241</v>
      </c>
      <c r="C102" s="123"/>
      <c r="D102" s="43">
        <v>9.4999999999999998E-3</v>
      </c>
      <c r="E102" s="34">
        <f t="shared" ref="E102:E107" si="5">ROUND(($E$38*D102),2)</f>
        <v>20.440000000000001</v>
      </c>
    </row>
    <row r="103" spans="1:6" ht="15" customHeight="1" x14ac:dyDescent="0.25">
      <c r="A103" s="5" t="s">
        <v>8</v>
      </c>
      <c r="B103" s="122" t="s">
        <v>242</v>
      </c>
      <c r="C103" s="123"/>
      <c r="D103" s="43"/>
      <c r="E103" s="34">
        <f t="shared" si="5"/>
        <v>0</v>
      </c>
    </row>
    <row r="104" spans="1:6" ht="30" customHeight="1" x14ac:dyDescent="0.25">
      <c r="A104" s="5" t="s">
        <v>11</v>
      </c>
      <c r="B104" s="122" t="s">
        <v>244</v>
      </c>
      <c r="C104" s="123"/>
      <c r="D104" s="43"/>
      <c r="E104" s="34">
        <f t="shared" si="5"/>
        <v>0</v>
      </c>
    </row>
    <row r="105" spans="1:6" ht="15" customHeight="1" x14ac:dyDescent="0.25">
      <c r="A105" s="5" t="s">
        <v>13</v>
      </c>
      <c r="B105" s="122" t="s">
        <v>243</v>
      </c>
      <c r="C105" s="123"/>
      <c r="D105" s="43"/>
      <c r="E105" s="34">
        <f t="shared" si="5"/>
        <v>0</v>
      </c>
    </row>
    <row r="106" spans="1:6" ht="15" customHeight="1" x14ac:dyDescent="0.25">
      <c r="A106" s="5" t="s">
        <v>36</v>
      </c>
      <c r="B106" s="122" t="s">
        <v>245</v>
      </c>
      <c r="C106" s="123"/>
      <c r="D106" s="43"/>
      <c r="E106" s="34">
        <f t="shared" si="5"/>
        <v>0</v>
      </c>
      <c r="F106" s="66"/>
    </row>
    <row r="107" spans="1:6" ht="15" customHeight="1" x14ac:dyDescent="0.25">
      <c r="A107" s="5" t="s">
        <v>38</v>
      </c>
      <c r="B107" s="122" t="s">
        <v>246</v>
      </c>
      <c r="C107" s="123"/>
      <c r="D107" s="43"/>
      <c r="E107" s="34">
        <f t="shared" si="5"/>
        <v>0</v>
      </c>
    </row>
    <row r="108" spans="1:6" x14ac:dyDescent="0.25">
      <c r="A108" s="121" t="s">
        <v>83</v>
      </c>
      <c r="B108" s="121"/>
      <c r="C108" s="121"/>
      <c r="D108" s="53">
        <f>SUM(D102:D107)</f>
        <v>9.4999999999999998E-3</v>
      </c>
      <c r="E108" s="35">
        <f>SUM(E102:E107)</f>
        <v>20.440000000000001</v>
      </c>
    </row>
    <row r="109" spans="1:6" ht="30" customHeight="1" x14ac:dyDescent="0.25">
      <c r="A109" s="5" t="s">
        <v>40</v>
      </c>
      <c r="B109" s="122" t="s">
        <v>247</v>
      </c>
      <c r="C109" s="123"/>
      <c r="D109" s="43">
        <f>D74*(D82+D108)</f>
        <v>9.8287453200000027E-2</v>
      </c>
      <c r="E109" s="34">
        <f t="shared" ref="E109" si="6">ROUND(($E$38*D109),2)</f>
        <v>211.48</v>
      </c>
    </row>
    <row r="110" spans="1:6" x14ac:dyDescent="0.25">
      <c r="A110" s="121" t="s">
        <v>79</v>
      </c>
      <c r="B110" s="121"/>
      <c r="C110" s="121"/>
      <c r="D110" s="53">
        <f>SUM(D108:D109)</f>
        <v>0.10778745320000002</v>
      </c>
      <c r="E110" s="35">
        <f>SUM(E108:E109)</f>
        <v>231.92</v>
      </c>
    </row>
    <row r="111" spans="1:6" x14ac:dyDescent="0.25">
      <c r="A111" s="4"/>
      <c r="B111" s="65"/>
      <c r="C111" s="65"/>
    </row>
    <row r="112" spans="1:6" ht="15" customHeight="1" x14ac:dyDescent="0.25">
      <c r="A112" s="128" t="s">
        <v>98</v>
      </c>
      <c r="B112" s="128"/>
      <c r="C112" s="128"/>
      <c r="D112" s="128"/>
      <c r="E112" s="128"/>
    </row>
    <row r="113" spans="1:5" ht="15" customHeight="1" x14ac:dyDescent="0.25">
      <c r="A113" s="26">
        <v>4</v>
      </c>
      <c r="B113" s="126" t="s">
        <v>99</v>
      </c>
      <c r="C113" s="127"/>
      <c r="D113" s="26" t="s">
        <v>69</v>
      </c>
      <c r="E113" s="26" t="s">
        <v>31</v>
      </c>
    </row>
    <row r="114" spans="1:5" ht="15" customHeight="1" x14ac:dyDescent="0.25">
      <c r="A114" s="5" t="s">
        <v>67</v>
      </c>
      <c r="B114" s="122" t="s">
        <v>100</v>
      </c>
      <c r="C114" s="123"/>
      <c r="D114" s="43">
        <f>D74</f>
        <v>0.39800000000000008</v>
      </c>
      <c r="E114" s="34">
        <f>E74</f>
        <v>856.33999999999992</v>
      </c>
    </row>
    <row r="115" spans="1:5" ht="15" customHeight="1" x14ac:dyDescent="0.25">
      <c r="A115" s="5" t="s">
        <v>81</v>
      </c>
      <c r="B115" s="122" t="s">
        <v>101</v>
      </c>
      <c r="C115" s="123"/>
      <c r="D115" s="43">
        <f>D82</f>
        <v>0.23745340000000001</v>
      </c>
      <c r="E115" s="34">
        <f>E82</f>
        <v>510.9</v>
      </c>
    </row>
    <row r="116" spans="1:5" ht="15" customHeight="1" x14ac:dyDescent="0.25">
      <c r="A116" s="5" t="s">
        <v>86</v>
      </c>
      <c r="B116" s="122" t="s">
        <v>87</v>
      </c>
      <c r="C116" s="123"/>
      <c r="D116" s="43">
        <f>D88</f>
        <v>0</v>
      </c>
      <c r="E116" s="34">
        <f>E88</f>
        <v>0</v>
      </c>
    </row>
    <row r="117" spans="1:5" ht="15" customHeight="1" x14ac:dyDescent="0.25">
      <c r="A117" s="5" t="s">
        <v>90</v>
      </c>
      <c r="B117" s="122" t="s">
        <v>102</v>
      </c>
      <c r="C117" s="123"/>
      <c r="D117" s="43">
        <f>D98</f>
        <v>7.3602200000000007E-2</v>
      </c>
      <c r="E117" s="34">
        <f>E98</f>
        <v>158.36000000000001</v>
      </c>
    </row>
    <row r="118" spans="1:5" ht="15" customHeight="1" x14ac:dyDescent="0.25">
      <c r="A118" s="5" t="s">
        <v>96</v>
      </c>
      <c r="B118" s="122" t="s">
        <v>103</v>
      </c>
      <c r="C118" s="123"/>
      <c r="D118" s="43">
        <f>D110</f>
        <v>0.10778745320000002</v>
      </c>
      <c r="E118" s="34">
        <f>E110</f>
        <v>231.92</v>
      </c>
    </row>
    <row r="119" spans="1:5" ht="15" customHeight="1" x14ac:dyDescent="0.25">
      <c r="A119" s="5" t="s">
        <v>104</v>
      </c>
      <c r="B119" s="122" t="s">
        <v>105</v>
      </c>
      <c r="C119" s="123"/>
      <c r="D119" s="43">
        <v>0</v>
      </c>
      <c r="E119" s="34">
        <v>0</v>
      </c>
    </row>
    <row r="120" spans="1:5" x14ac:dyDescent="0.25">
      <c r="A120" s="152" t="s">
        <v>94</v>
      </c>
      <c r="B120" s="156"/>
      <c r="C120" s="153"/>
      <c r="D120" s="56">
        <f>SUM(D114:D119)</f>
        <v>0.81684305320000017</v>
      </c>
      <c r="E120" s="35">
        <f>SUM(E114:E119)</f>
        <v>1757.52</v>
      </c>
    </row>
    <row r="121" spans="1:5" x14ac:dyDescent="0.25">
      <c r="A121" s="4"/>
      <c r="B121" s="65"/>
      <c r="C121" s="65"/>
    </row>
    <row r="122" spans="1:5" ht="15" customHeight="1" x14ac:dyDescent="0.25">
      <c r="A122" s="128" t="s">
        <v>106</v>
      </c>
      <c r="B122" s="128"/>
      <c r="C122" s="128"/>
      <c r="D122" s="128"/>
      <c r="E122" s="128"/>
    </row>
    <row r="123" spans="1:5" ht="15" customHeight="1" x14ac:dyDescent="0.25">
      <c r="A123" s="42" t="s">
        <v>67</v>
      </c>
      <c r="B123" s="119" t="s">
        <v>107</v>
      </c>
      <c r="C123" s="120"/>
      <c r="D123" s="42" t="s">
        <v>69</v>
      </c>
      <c r="E123" s="67" t="s">
        <v>138</v>
      </c>
    </row>
    <row r="124" spans="1:5" ht="15" customHeight="1" x14ac:dyDescent="0.25">
      <c r="A124" s="42" t="s">
        <v>6</v>
      </c>
      <c r="B124" s="119" t="s">
        <v>108</v>
      </c>
      <c r="C124" s="120"/>
      <c r="D124" s="44"/>
      <c r="E124" s="129">
        <f>ROUND((E148*D139),2)</f>
        <v>484.44</v>
      </c>
    </row>
    <row r="125" spans="1:5" ht="15" customHeight="1" x14ac:dyDescent="0.25">
      <c r="A125" s="49" t="s">
        <v>109</v>
      </c>
      <c r="B125" s="117" t="s">
        <v>110</v>
      </c>
      <c r="C125" s="118"/>
      <c r="D125" s="57"/>
      <c r="E125" s="130"/>
    </row>
    <row r="126" spans="1:5" ht="15" customHeight="1" x14ac:dyDescent="0.25">
      <c r="A126" s="49" t="s">
        <v>111</v>
      </c>
      <c r="B126" s="117" t="s">
        <v>112</v>
      </c>
      <c r="C126" s="118"/>
      <c r="D126" s="57"/>
      <c r="E126" s="130"/>
    </row>
    <row r="127" spans="1:5" ht="15" customHeight="1" x14ac:dyDescent="0.25">
      <c r="A127" s="49" t="s">
        <v>113</v>
      </c>
      <c r="B127" s="117" t="s">
        <v>114</v>
      </c>
      <c r="C127" s="118"/>
      <c r="D127" s="57"/>
      <c r="E127" s="130"/>
    </row>
    <row r="128" spans="1:5" ht="15" customHeight="1" x14ac:dyDescent="0.25">
      <c r="A128" s="49" t="s">
        <v>115</v>
      </c>
      <c r="B128" s="117" t="s">
        <v>116</v>
      </c>
      <c r="C128" s="118"/>
      <c r="D128" s="57"/>
      <c r="E128" s="130"/>
    </row>
    <row r="129" spans="1:6" ht="15" customHeight="1" x14ac:dyDescent="0.25">
      <c r="A129" s="42" t="s">
        <v>8</v>
      </c>
      <c r="B129" s="119" t="s">
        <v>117</v>
      </c>
      <c r="C129" s="120"/>
      <c r="D129" s="57"/>
      <c r="E129" s="130"/>
    </row>
    <row r="130" spans="1:6" ht="15" customHeight="1" x14ac:dyDescent="0.25">
      <c r="A130" s="42" t="s">
        <v>11</v>
      </c>
      <c r="B130" s="119" t="s">
        <v>118</v>
      </c>
      <c r="C130" s="125"/>
      <c r="D130" s="40"/>
      <c r="E130" s="130"/>
    </row>
    <row r="131" spans="1:6" ht="15" customHeight="1" x14ac:dyDescent="0.25">
      <c r="A131" s="49" t="s">
        <v>119</v>
      </c>
      <c r="B131" s="117" t="s">
        <v>120</v>
      </c>
      <c r="C131" s="124"/>
      <c r="D131" s="63"/>
      <c r="E131" s="130"/>
    </row>
    <row r="132" spans="1:6" x14ac:dyDescent="0.25">
      <c r="A132" s="49" t="s">
        <v>121</v>
      </c>
      <c r="B132" s="117" t="s">
        <v>122</v>
      </c>
      <c r="C132" s="118"/>
      <c r="D132" s="57">
        <v>6.4999999999999997E-3</v>
      </c>
      <c r="E132" s="130"/>
    </row>
    <row r="133" spans="1:6" ht="15" customHeight="1" x14ac:dyDescent="0.25">
      <c r="A133" s="49" t="s">
        <v>123</v>
      </c>
      <c r="B133" s="117" t="s">
        <v>124</v>
      </c>
      <c r="C133" s="118"/>
      <c r="D133" s="57">
        <v>0.03</v>
      </c>
      <c r="E133" s="130"/>
    </row>
    <row r="134" spans="1:6" ht="15" customHeight="1" x14ac:dyDescent="0.25">
      <c r="A134" s="49" t="s">
        <v>125</v>
      </c>
      <c r="B134" s="117" t="s">
        <v>126</v>
      </c>
      <c r="C134" s="118"/>
      <c r="D134" s="57"/>
      <c r="E134" s="130"/>
    </row>
    <row r="135" spans="1:6" ht="15" customHeight="1" x14ac:dyDescent="0.25">
      <c r="A135" s="49" t="s">
        <v>127</v>
      </c>
      <c r="B135" s="117" t="s">
        <v>128</v>
      </c>
      <c r="C135" s="118"/>
      <c r="D135" s="57"/>
      <c r="E135" s="130"/>
    </row>
    <row r="136" spans="1:6" ht="15" customHeight="1" x14ac:dyDescent="0.25">
      <c r="A136" s="49" t="s">
        <v>129</v>
      </c>
      <c r="B136" s="117" t="s">
        <v>130</v>
      </c>
      <c r="C136" s="118"/>
      <c r="D136" s="57">
        <v>0.05</v>
      </c>
      <c r="E136" s="130"/>
      <c r="F136" s="68"/>
    </row>
    <row r="137" spans="1:6" ht="15" customHeight="1" x14ac:dyDescent="0.25">
      <c r="A137" s="49" t="s">
        <v>131</v>
      </c>
      <c r="B137" s="117" t="s">
        <v>132</v>
      </c>
      <c r="C137" s="118"/>
      <c r="D137" s="57"/>
      <c r="E137" s="130"/>
    </row>
    <row r="138" spans="1:6" ht="15" customHeight="1" x14ac:dyDescent="0.25">
      <c r="A138" s="49"/>
      <c r="B138" s="117" t="s">
        <v>133</v>
      </c>
      <c r="C138" s="118"/>
      <c r="D138" s="57">
        <f>SUM(D132:D137)</f>
        <v>8.6499999999999994E-2</v>
      </c>
      <c r="E138" s="130"/>
    </row>
    <row r="139" spans="1:6" ht="30" customHeight="1" x14ac:dyDescent="0.25">
      <c r="A139" s="42" t="s">
        <v>79</v>
      </c>
      <c r="B139" s="119" t="s">
        <v>134</v>
      </c>
      <c r="C139" s="120"/>
      <c r="D139" s="51">
        <f>((((1+D125+D126+D127)*(1+D128)*(1+D129))/(1-D138))-1)</f>
        <v>9.4690749863163726E-2</v>
      </c>
      <c r="E139" s="131"/>
      <c r="F139" s="69"/>
    </row>
    <row r="140" spans="1:6" x14ac:dyDescent="0.25">
      <c r="A140" s="4"/>
      <c r="B140" s="65"/>
      <c r="C140" s="65"/>
    </row>
    <row r="141" spans="1:6" ht="15" customHeight="1" x14ac:dyDescent="0.25">
      <c r="A141" s="128" t="s">
        <v>135</v>
      </c>
      <c r="B141" s="128"/>
      <c r="C141" s="128"/>
      <c r="D141" s="128"/>
      <c r="E141" s="128"/>
    </row>
    <row r="142" spans="1:6" ht="15" customHeight="1" x14ac:dyDescent="0.25">
      <c r="A142" s="128" t="s">
        <v>136</v>
      </c>
      <c r="B142" s="128"/>
      <c r="C142" s="128"/>
      <c r="D142" s="128"/>
      <c r="E142" s="128"/>
    </row>
    <row r="143" spans="1:6" ht="15" customHeight="1" x14ac:dyDescent="0.25">
      <c r="A143" s="128" t="s">
        <v>137</v>
      </c>
      <c r="B143" s="128"/>
      <c r="C143" s="128"/>
      <c r="D143" s="128"/>
      <c r="E143" s="42" t="s">
        <v>138</v>
      </c>
    </row>
    <row r="144" spans="1:6" ht="15" customHeight="1" x14ac:dyDescent="0.25">
      <c r="A144" s="49" t="s">
        <v>6</v>
      </c>
      <c r="B144" s="133" t="s">
        <v>139</v>
      </c>
      <c r="C144" s="133"/>
      <c r="D144" s="133"/>
      <c r="E144" s="58">
        <f>E38</f>
        <v>2151.6</v>
      </c>
    </row>
    <row r="145" spans="1:5" ht="15" customHeight="1" x14ac:dyDescent="0.25">
      <c r="A145" s="49" t="s">
        <v>8</v>
      </c>
      <c r="B145" s="133" t="s">
        <v>140</v>
      </c>
      <c r="C145" s="133"/>
      <c r="D145" s="133"/>
      <c r="E145" s="58">
        <f>E50</f>
        <v>1206.8999999999999</v>
      </c>
    </row>
    <row r="146" spans="1:5" ht="15" customHeight="1" x14ac:dyDescent="0.25">
      <c r="A146" s="49" t="s">
        <v>11</v>
      </c>
      <c r="B146" s="133" t="s">
        <v>141</v>
      </c>
      <c r="C146" s="133"/>
      <c r="D146" s="133"/>
      <c r="E146" s="58">
        <f>E60</f>
        <v>0</v>
      </c>
    </row>
    <row r="147" spans="1:5" ht="15" customHeight="1" x14ac:dyDescent="0.25">
      <c r="A147" s="49" t="s">
        <v>13</v>
      </c>
      <c r="B147" s="133" t="s">
        <v>99</v>
      </c>
      <c r="C147" s="133"/>
      <c r="D147" s="133"/>
      <c r="E147" s="58">
        <f>E120</f>
        <v>1757.52</v>
      </c>
    </row>
    <row r="148" spans="1:5" ht="15" customHeight="1" x14ac:dyDescent="0.25">
      <c r="A148" s="128" t="s">
        <v>142</v>
      </c>
      <c r="B148" s="128"/>
      <c r="C148" s="128"/>
      <c r="D148" s="128"/>
      <c r="E148" s="59">
        <f>SUM(E144:E147)</f>
        <v>5116.0200000000004</v>
      </c>
    </row>
    <row r="149" spans="1:5" ht="15" customHeight="1" x14ac:dyDescent="0.25">
      <c r="A149" s="49" t="s">
        <v>36</v>
      </c>
      <c r="B149" s="133" t="s">
        <v>143</v>
      </c>
      <c r="C149" s="133"/>
      <c r="D149" s="133"/>
      <c r="E149" s="58">
        <f>ROUND((E148*D139),2)</f>
        <v>484.44</v>
      </c>
    </row>
    <row r="150" spans="1:5" ht="15" customHeight="1" x14ac:dyDescent="0.25">
      <c r="A150" s="128" t="s">
        <v>144</v>
      </c>
      <c r="B150" s="128"/>
      <c r="C150" s="128"/>
      <c r="D150" s="128"/>
      <c r="E150" s="59">
        <f>SUM(E148:E149)</f>
        <v>5600.46</v>
      </c>
    </row>
  </sheetData>
  <mergeCells count="142">
    <mergeCell ref="A12:E12"/>
    <mergeCell ref="B13:C13"/>
    <mergeCell ref="D13:E13"/>
    <mergeCell ref="B14:C14"/>
    <mergeCell ref="D14:E14"/>
    <mergeCell ref="B15:C15"/>
    <mergeCell ref="D15:E15"/>
    <mergeCell ref="A3:E3"/>
    <mergeCell ref="A6:E6"/>
    <mergeCell ref="A7:E7"/>
    <mergeCell ref="A8:E8"/>
    <mergeCell ref="A9:B9"/>
    <mergeCell ref="A10:E10"/>
    <mergeCell ref="A22:E22"/>
    <mergeCell ref="B23:C23"/>
    <mergeCell ref="D23:E23"/>
    <mergeCell ref="B24:C24"/>
    <mergeCell ref="D24:E24"/>
    <mergeCell ref="B25:C25"/>
    <mergeCell ref="D25:E25"/>
    <mergeCell ref="B16:C16"/>
    <mergeCell ref="D16:E16"/>
    <mergeCell ref="A18:E18"/>
    <mergeCell ref="A19:B19"/>
    <mergeCell ref="D19:E19"/>
    <mergeCell ref="A20:B20"/>
    <mergeCell ref="D20:E20"/>
    <mergeCell ref="B31:D31"/>
    <mergeCell ref="B32:D32"/>
    <mergeCell ref="B33:D33"/>
    <mergeCell ref="B34:D34"/>
    <mergeCell ref="B35:D35"/>
    <mergeCell ref="B36:D36"/>
    <mergeCell ref="B26:C26"/>
    <mergeCell ref="D26:E26"/>
    <mergeCell ref="B27:C27"/>
    <mergeCell ref="D27:E27"/>
    <mergeCell ref="A29:E29"/>
    <mergeCell ref="B30:D30"/>
    <mergeCell ref="B45:D45"/>
    <mergeCell ref="B46:D46"/>
    <mergeCell ref="B47:D47"/>
    <mergeCell ref="B48:D48"/>
    <mergeCell ref="B49:D49"/>
    <mergeCell ref="A50:D50"/>
    <mergeCell ref="B37:D37"/>
    <mergeCell ref="A38:D38"/>
    <mergeCell ref="A41:E41"/>
    <mergeCell ref="B42:D42"/>
    <mergeCell ref="B43:D43"/>
    <mergeCell ref="B44:D44"/>
    <mergeCell ref="B59:D59"/>
    <mergeCell ref="A60:D60"/>
    <mergeCell ref="A61:E61"/>
    <mergeCell ref="A63:E63"/>
    <mergeCell ref="A64:E64"/>
    <mergeCell ref="B65:C65"/>
    <mergeCell ref="A51:E51"/>
    <mergeCell ref="A54:E54"/>
    <mergeCell ref="B55:D55"/>
    <mergeCell ref="B56:D56"/>
    <mergeCell ref="B57:D57"/>
    <mergeCell ref="B58:D58"/>
    <mergeCell ref="B72:C72"/>
    <mergeCell ref="B73:C73"/>
    <mergeCell ref="A74:C74"/>
    <mergeCell ref="A76:E76"/>
    <mergeCell ref="B77:C77"/>
    <mergeCell ref="B78:C78"/>
    <mergeCell ref="B66:C66"/>
    <mergeCell ref="B67:C67"/>
    <mergeCell ref="B68:C68"/>
    <mergeCell ref="B69:C69"/>
    <mergeCell ref="B70:C70"/>
    <mergeCell ref="B71:C71"/>
    <mergeCell ref="B86:C86"/>
    <mergeCell ref="B87:C87"/>
    <mergeCell ref="A88:C88"/>
    <mergeCell ref="A90:E90"/>
    <mergeCell ref="B91:C91"/>
    <mergeCell ref="B92:C92"/>
    <mergeCell ref="B79:C79"/>
    <mergeCell ref="B80:C80"/>
    <mergeCell ref="B81:C81"/>
    <mergeCell ref="A82:C82"/>
    <mergeCell ref="A84:E84"/>
    <mergeCell ref="B85:C85"/>
    <mergeCell ref="A100:E100"/>
    <mergeCell ref="B101:C101"/>
    <mergeCell ref="B102:C102"/>
    <mergeCell ref="B103:C103"/>
    <mergeCell ref="B104:C104"/>
    <mergeCell ref="B105:C105"/>
    <mergeCell ref="B93:C93"/>
    <mergeCell ref="B94:C94"/>
    <mergeCell ref="B95:C95"/>
    <mergeCell ref="B96:C96"/>
    <mergeCell ref="B97:C97"/>
    <mergeCell ref="A98:C98"/>
    <mergeCell ref="B113:C113"/>
    <mergeCell ref="B114:C114"/>
    <mergeCell ref="B115:C115"/>
    <mergeCell ref="B116:C116"/>
    <mergeCell ref="B117:C117"/>
    <mergeCell ref="B118:C118"/>
    <mergeCell ref="B106:C106"/>
    <mergeCell ref="B107:C107"/>
    <mergeCell ref="A108:C108"/>
    <mergeCell ref="B109:C109"/>
    <mergeCell ref="A110:C110"/>
    <mergeCell ref="A112:E112"/>
    <mergeCell ref="B119:C119"/>
    <mergeCell ref="A120:C120"/>
    <mergeCell ref="A122:E122"/>
    <mergeCell ref="B123:C123"/>
    <mergeCell ref="B124:C124"/>
    <mergeCell ref="E124:E139"/>
    <mergeCell ref="B125:C125"/>
    <mergeCell ref="B126:C126"/>
    <mergeCell ref="B127:C127"/>
    <mergeCell ref="B128:C128"/>
    <mergeCell ref="B135:C135"/>
    <mergeCell ref="B136:C136"/>
    <mergeCell ref="B137:C137"/>
    <mergeCell ref="B138:C138"/>
    <mergeCell ref="B139:C139"/>
    <mergeCell ref="A150:D150"/>
    <mergeCell ref="A142:E142"/>
    <mergeCell ref="A143:D143"/>
    <mergeCell ref="B144:D144"/>
    <mergeCell ref="B145:D145"/>
    <mergeCell ref="B146:D146"/>
    <mergeCell ref="B147:D147"/>
    <mergeCell ref="A141:E141"/>
    <mergeCell ref="B129:C129"/>
    <mergeCell ref="B130:C130"/>
    <mergeCell ref="B131:C131"/>
    <mergeCell ref="B132:C132"/>
    <mergeCell ref="B133:C133"/>
    <mergeCell ref="B134:C134"/>
    <mergeCell ref="A148:D148"/>
    <mergeCell ref="B149:D14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F150"/>
  <sheetViews>
    <sheetView topLeftCell="A100" zoomScale="120" zoomScaleNormal="120" workbookViewId="0">
      <selection activeCell="D125" sqref="D125:D129"/>
    </sheetView>
  </sheetViews>
  <sheetFormatPr defaultRowHeight="15" x14ac:dyDescent="0.25"/>
  <cols>
    <col min="1" max="1" width="7.7109375" style="64" customWidth="1"/>
    <col min="2" max="2" width="6.140625" style="64" customWidth="1"/>
    <col min="3" max="3" width="56.42578125" style="64" customWidth="1"/>
    <col min="4" max="4" width="9.5703125" style="64" customWidth="1"/>
    <col min="5" max="5" width="15.140625" style="64" bestFit="1" customWidth="1"/>
    <col min="6" max="6" width="11.28515625" style="64" bestFit="1" customWidth="1"/>
    <col min="7" max="16384" width="9.140625" style="64"/>
  </cols>
  <sheetData>
    <row r="3" spans="1:5" ht="32.25" customHeight="1" x14ac:dyDescent="0.25">
      <c r="A3" s="132" t="s">
        <v>0</v>
      </c>
      <c r="B3" s="132"/>
      <c r="C3" s="132"/>
      <c r="D3" s="132"/>
      <c r="E3" s="132"/>
    </row>
    <row r="4" spans="1:5" x14ac:dyDescent="0.25">
      <c r="A4" s="1"/>
      <c r="B4" s="65"/>
      <c r="C4" s="65"/>
    </row>
    <row r="5" spans="1:5" ht="15.75" x14ac:dyDescent="0.25">
      <c r="A5" s="3"/>
      <c r="B5" s="65"/>
      <c r="C5" s="65"/>
    </row>
    <row r="6" spans="1:5" x14ac:dyDescent="0.25">
      <c r="A6" s="128" t="s">
        <v>1</v>
      </c>
      <c r="B6" s="128"/>
      <c r="C6" s="128"/>
      <c r="D6" s="128"/>
      <c r="E6" s="128"/>
    </row>
    <row r="7" spans="1:5" ht="15" customHeight="1" x14ac:dyDescent="0.25">
      <c r="A7" s="128" t="s">
        <v>2</v>
      </c>
      <c r="B7" s="128"/>
      <c r="C7" s="128"/>
      <c r="D7" s="128"/>
      <c r="E7" s="128"/>
    </row>
    <row r="8" spans="1:5" x14ac:dyDescent="0.25">
      <c r="A8" s="119" t="s">
        <v>3</v>
      </c>
      <c r="B8" s="125"/>
      <c r="C8" s="125"/>
      <c r="D8" s="125"/>
      <c r="E8" s="120"/>
    </row>
    <row r="9" spans="1:5" x14ac:dyDescent="0.25">
      <c r="A9" s="119" t="s">
        <v>4</v>
      </c>
      <c r="B9" s="120"/>
      <c r="C9" s="38" t="s">
        <v>248</v>
      </c>
      <c r="D9" s="39"/>
      <c r="E9" s="40"/>
    </row>
    <row r="10" spans="1:5" ht="15" customHeight="1" x14ac:dyDescent="0.25">
      <c r="A10" s="133"/>
      <c r="B10" s="133"/>
      <c r="C10" s="133"/>
      <c r="D10" s="133"/>
      <c r="E10" s="133"/>
    </row>
    <row r="11" spans="1:5" x14ac:dyDescent="0.25">
      <c r="A11" s="4"/>
      <c r="B11" s="65"/>
      <c r="C11" s="65"/>
    </row>
    <row r="12" spans="1:5" ht="15" customHeight="1" x14ac:dyDescent="0.25">
      <c r="A12" s="128" t="s">
        <v>5</v>
      </c>
      <c r="B12" s="128"/>
      <c r="C12" s="128"/>
      <c r="D12" s="128"/>
      <c r="E12" s="128"/>
    </row>
    <row r="13" spans="1:5" x14ac:dyDescent="0.25">
      <c r="A13" s="49" t="s">
        <v>6</v>
      </c>
      <c r="B13" s="117" t="s">
        <v>7</v>
      </c>
      <c r="C13" s="118"/>
      <c r="D13" s="148"/>
      <c r="E13" s="148"/>
    </row>
    <row r="14" spans="1:5" ht="15" customHeight="1" x14ac:dyDescent="0.25">
      <c r="A14" s="49" t="s">
        <v>8</v>
      </c>
      <c r="B14" s="117" t="s">
        <v>9</v>
      </c>
      <c r="C14" s="118"/>
      <c r="D14" s="133" t="s">
        <v>10</v>
      </c>
      <c r="E14" s="133"/>
    </row>
    <row r="15" spans="1:5" ht="45" customHeight="1" x14ac:dyDescent="0.25">
      <c r="A15" s="49" t="s">
        <v>11</v>
      </c>
      <c r="B15" s="117" t="s">
        <v>12</v>
      </c>
      <c r="C15" s="118"/>
      <c r="D15" s="149" t="str">
        <f>'QUAD SAL'!C11</f>
        <v>DF000010/2019 e TA DF000046/2019 SEAC/SINDSERVIÇOS</v>
      </c>
      <c r="E15" s="149"/>
    </row>
    <row r="16" spans="1:5" ht="15" customHeight="1" x14ac:dyDescent="0.25">
      <c r="A16" s="49" t="s">
        <v>13</v>
      </c>
      <c r="B16" s="117" t="s">
        <v>14</v>
      </c>
      <c r="C16" s="118"/>
      <c r="D16" s="133" t="s">
        <v>15</v>
      </c>
      <c r="E16" s="133"/>
    </row>
    <row r="17" spans="1:5" x14ac:dyDescent="0.25">
      <c r="A17" s="46"/>
      <c r="B17" s="47"/>
      <c r="C17" s="47"/>
      <c r="D17" s="48"/>
      <c r="E17" s="48"/>
    </row>
    <row r="18" spans="1:5" ht="15" customHeight="1" x14ac:dyDescent="0.25">
      <c r="A18" s="150" t="s">
        <v>16</v>
      </c>
      <c r="B18" s="150"/>
      <c r="C18" s="128"/>
      <c r="D18" s="128"/>
      <c r="E18" s="128"/>
    </row>
    <row r="19" spans="1:5" ht="48" customHeight="1" x14ac:dyDescent="0.25">
      <c r="A19" s="128" t="s">
        <v>17</v>
      </c>
      <c r="B19" s="128"/>
      <c r="C19" s="42" t="s">
        <v>18</v>
      </c>
      <c r="D19" s="128" t="s">
        <v>19</v>
      </c>
      <c r="E19" s="128"/>
    </row>
    <row r="20" spans="1:5" ht="15" customHeight="1" x14ac:dyDescent="0.25">
      <c r="A20" s="133" t="s">
        <v>20</v>
      </c>
      <c r="B20" s="133"/>
      <c r="C20" s="49" t="s">
        <v>21</v>
      </c>
      <c r="D20" s="133">
        <v>1</v>
      </c>
      <c r="E20" s="133"/>
    </row>
    <row r="21" spans="1:5" x14ac:dyDescent="0.25">
      <c r="A21" s="4"/>
      <c r="B21" s="65"/>
      <c r="C21" s="65"/>
    </row>
    <row r="22" spans="1:5" ht="15" customHeight="1" x14ac:dyDescent="0.25">
      <c r="A22" s="128" t="s">
        <v>22</v>
      </c>
      <c r="B22" s="128"/>
      <c r="C22" s="128"/>
      <c r="D22" s="128"/>
      <c r="E22" s="128"/>
    </row>
    <row r="23" spans="1:5" ht="30" customHeight="1" x14ac:dyDescent="0.25">
      <c r="A23" s="49">
        <v>1</v>
      </c>
      <c r="B23" s="117" t="s">
        <v>23</v>
      </c>
      <c r="C23" s="118"/>
      <c r="D23" s="133" t="str">
        <f>'QUAD SAL'!A15</f>
        <v>Técnico de Telefonia em Rede</v>
      </c>
      <c r="E23" s="133"/>
    </row>
    <row r="24" spans="1:5" x14ac:dyDescent="0.25">
      <c r="A24" s="49">
        <v>2</v>
      </c>
      <c r="B24" s="117" t="s">
        <v>24</v>
      </c>
      <c r="C24" s="118"/>
      <c r="D24" s="134">
        <f>'QUAD SAL'!D15</f>
        <v>1770</v>
      </c>
      <c r="E24" s="134"/>
    </row>
    <row r="25" spans="1:5" ht="15" customHeight="1" x14ac:dyDescent="0.25">
      <c r="A25" s="49">
        <v>3</v>
      </c>
      <c r="B25" s="117" t="s">
        <v>25</v>
      </c>
      <c r="C25" s="118"/>
      <c r="D25" s="133" t="str">
        <f>'QUAD SAL'!B15</f>
        <v>Eletricista</v>
      </c>
      <c r="E25" s="133"/>
    </row>
    <row r="26" spans="1:5" x14ac:dyDescent="0.25">
      <c r="A26" s="49">
        <v>4</v>
      </c>
      <c r="B26" s="117" t="s">
        <v>26</v>
      </c>
      <c r="C26" s="118"/>
      <c r="D26" s="148">
        <v>43466</v>
      </c>
      <c r="E26" s="148"/>
    </row>
    <row r="27" spans="1:5" x14ac:dyDescent="0.25">
      <c r="A27" s="49">
        <v>5</v>
      </c>
      <c r="B27" s="117" t="s">
        <v>27</v>
      </c>
      <c r="C27" s="118"/>
      <c r="D27" s="133">
        <f>'AN XII-4 RESUMO MO'!B14</f>
        <v>1</v>
      </c>
      <c r="E27" s="133"/>
    </row>
    <row r="28" spans="1:5" x14ac:dyDescent="0.25">
      <c r="A28" s="4"/>
      <c r="B28" s="65"/>
      <c r="C28" s="65"/>
    </row>
    <row r="29" spans="1:5" ht="15" customHeight="1" x14ac:dyDescent="0.25">
      <c r="A29" s="128" t="s">
        <v>28</v>
      </c>
      <c r="B29" s="128"/>
      <c r="C29" s="128"/>
      <c r="D29" s="128"/>
      <c r="E29" s="128"/>
    </row>
    <row r="30" spans="1:5" x14ac:dyDescent="0.25">
      <c r="A30" s="42" t="s">
        <v>29</v>
      </c>
      <c r="B30" s="143" t="s">
        <v>30</v>
      </c>
      <c r="C30" s="143"/>
      <c r="D30" s="143"/>
      <c r="E30" s="42" t="s">
        <v>31</v>
      </c>
    </row>
    <row r="31" spans="1:5" x14ac:dyDescent="0.25">
      <c r="A31" s="49" t="s">
        <v>6</v>
      </c>
      <c r="B31" s="139" t="s">
        <v>32</v>
      </c>
      <c r="C31" s="139"/>
      <c r="D31" s="139"/>
      <c r="E31" s="44">
        <f>D24</f>
        <v>1770</v>
      </c>
    </row>
    <row r="32" spans="1:5" x14ac:dyDescent="0.25">
      <c r="A32" s="49" t="s">
        <v>8</v>
      </c>
      <c r="B32" s="139" t="s">
        <v>33</v>
      </c>
      <c r="C32" s="139"/>
      <c r="D32" s="139"/>
      <c r="E32" s="44">
        <f>'QUAD SAL'!F15</f>
        <v>531</v>
      </c>
    </row>
    <row r="33" spans="1:5" x14ac:dyDescent="0.25">
      <c r="A33" s="49" t="s">
        <v>11</v>
      </c>
      <c r="B33" s="139" t="s">
        <v>34</v>
      </c>
      <c r="C33" s="139"/>
      <c r="D33" s="139"/>
      <c r="E33" s="44">
        <f>'QUAD SAL'!E15</f>
        <v>0</v>
      </c>
    </row>
    <row r="34" spans="1:5" x14ac:dyDescent="0.25">
      <c r="A34" s="49" t="s">
        <v>13</v>
      </c>
      <c r="B34" s="139" t="s">
        <v>35</v>
      </c>
      <c r="C34" s="139"/>
      <c r="D34" s="139"/>
      <c r="E34" s="44">
        <v>0</v>
      </c>
    </row>
    <row r="35" spans="1:5" x14ac:dyDescent="0.25">
      <c r="A35" s="49" t="s">
        <v>36</v>
      </c>
      <c r="B35" s="139" t="s">
        <v>37</v>
      </c>
      <c r="C35" s="139"/>
      <c r="D35" s="139"/>
      <c r="E35" s="44">
        <v>0</v>
      </c>
    </row>
    <row r="36" spans="1:5" x14ac:dyDescent="0.25">
      <c r="A36" s="49" t="s">
        <v>38</v>
      </c>
      <c r="B36" s="139" t="s">
        <v>39</v>
      </c>
      <c r="C36" s="139"/>
      <c r="D36" s="139"/>
      <c r="E36" s="44">
        <v>0</v>
      </c>
    </row>
    <row r="37" spans="1:5" x14ac:dyDescent="0.25">
      <c r="A37" s="49" t="s">
        <v>40</v>
      </c>
      <c r="B37" s="139" t="s">
        <v>41</v>
      </c>
      <c r="C37" s="139"/>
      <c r="D37" s="139"/>
      <c r="E37" s="44">
        <v>0</v>
      </c>
    </row>
    <row r="38" spans="1:5" ht="15" customHeight="1" x14ac:dyDescent="0.25">
      <c r="A38" s="121" t="s">
        <v>42</v>
      </c>
      <c r="B38" s="121"/>
      <c r="C38" s="121"/>
      <c r="D38" s="121"/>
      <c r="E38" s="45">
        <f>SUM(E31:E37)</f>
        <v>2301</v>
      </c>
    </row>
    <row r="39" spans="1:5" x14ac:dyDescent="0.25">
      <c r="A39" s="4"/>
      <c r="B39" s="65"/>
      <c r="C39" s="65"/>
    </row>
    <row r="40" spans="1:5" x14ac:dyDescent="0.25">
      <c r="A40" s="4"/>
      <c r="B40" s="65"/>
      <c r="C40" s="65"/>
    </row>
    <row r="41" spans="1:5" ht="15" customHeight="1" x14ac:dyDescent="0.25">
      <c r="A41" s="140" t="s">
        <v>43</v>
      </c>
      <c r="B41" s="141"/>
      <c r="C41" s="141"/>
      <c r="D41" s="141"/>
      <c r="E41" s="142"/>
    </row>
    <row r="42" spans="1:5" x14ac:dyDescent="0.25">
      <c r="A42" s="42" t="s">
        <v>44</v>
      </c>
      <c r="B42" s="143" t="s">
        <v>45</v>
      </c>
      <c r="C42" s="143"/>
      <c r="D42" s="143"/>
      <c r="E42" s="23" t="s">
        <v>31</v>
      </c>
    </row>
    <row r="43" spans="1:5" x14ac:dyDescent="0.25">
      <c r="A43" s="49" t="s">
        <v>6</v>
      </c>
      <c r="B43" s="139" t="s">
        <v>46</v>
      </c>
      <c r="C43" s="139"/>
      <c r="D43" s="139"/>
      <c r="E43" s="36">
        <f>ROUND((22*('QUAD SAL'!H15*2)),2)</f>
        <v>220</v>
      </c>
    </row>
    <row r="44" spans="1:5" x14ac:dyDescent="0.25">
      <c r="A44" s="49" t="s">
        <v>47</v>
      </c>
      <c r="B44" s="139" t="s">
        <v>48</v>
      </c>
      <c r="C44" s="139"/>
      <c r="D44" s="139"/>
      <c r="E44" s="36">
        <f>ROUND((E31*6%),2)</f>
        <v>106.2</v>
      </c>
    </row>
    <row r="45" spans="1:5" x14ac:dyDescent="0.25">
      <c r="A45" s="49" t="s">
        <v>8</v>
      </c>
      <c r="B45" s="139" t="s">
        <v>49</v>
      </c>
      <c r="C45" s="139"/>
      <c r="D45" s="139"/>
      <c r="E45" s="36">
        <f>ROUND((22*'QUAD SAL'!G15),2)</f>
        <v>719.4</v>
      </c>
    </row>
    <row r="46" spans="1:5" x14ac:dyDescent="0.25">
      <c r="A46" s="49" t="s">
        <v>11</v>
      </c>
      <c r="B46" s="139" t="s">
        <v>50</v>
      </c>
      <c r="C46" s="139"/>
      <c r="D46" s="139"/>
      <c r="E46" s="36">
        <f>'QUAD SAL'!I15</f>
        <v>149</v>
      </c>
    </row>
    <row r="47" spans="1:5" x14ac:dyDescent="0.25">
      <c r="A47" s="49" t="s">
        <v>13</v>
      </c>
      <c r="B47" s="139" t="s">
        <v>51</v>
      </c>
      <c r="C47" s="139"/>
      <c r="D47" s="139"/>
      <c r="E47" s="36">
        <f>0</f>
        <v>0</v>
      </c>
    </row>
    <row r="48" spans="1:5" x14ac:dyDescent="0.25">
      <c r="A48" s="49" t="s">
        <v>36</v>
      </c>
      <c r="B48" s="139" t="s">
        <v>52</v>
      </c>
      <c r="C48" s="139"/>
      <c r="D48" s="139"/>
      <c r="E48" s="36">
        <f>'QUAD SAL'!K15</f>
        <v>2</v>
      </c>
    </row>
    <row r="49" spans="1:5" x14ac:dyDescent="0.25">
      <c r="A49" s="49" t="s">
        <v>38</v>
      </c>
      <c r="B49" s="139" t="s">
        <v>249</v>
      </c>
      <c r="C49" s="139"/>
      <c r="D49" s="139"/>
      <c r="E49" s="36">
        <f>'QUAD SAL'!J15</f>
        <v>10.3</v>
      </c>
    </row>
    <row r="50" spans="1:5" ht="15" customHeight="1" x14ac:dyDescent="0.25">
      <c r="A50" s="121" t="s">
        <v>54</v>
      </c>
      <c r="B50" s="121"/>
      <c r="C50" s="121"/>
      <c r="D50" s="121"/>
      <c r="E50" s="37">
        <f>SUM(E43:E49)</f>
        <v>1206.8999999999999</v>
      </c>
    </row>
    <row r="51" spans="1:5" ht="15" customHeight="1" x14ac:dyDescent="0.25">
      <c r="A51" s="144" t="s">
        <v>55</v>
      </c>
      <c r="B51" s="145"/>
      <c r="C51" s="145"/>
      <c r="D51" s="145"/>
      <c r="E51" s="145"/>
    </row>
    <row r="52" spans="1:5" x14ac:dyDescent="0.25">
      <c r="A52" s="4"/>
      <c r="B52" s="65"/>
      <c r="C52" s="65"/>
    </row>
    <row r="53" spans="1:5" x14ac:dyDescent="0.25">
      <c r="A53" s="4"/>
      <c r="B53" s="65"/>
      <c r="C53" s="65"/>
    </row>
    <row r="54" spans="1:5" ht="15" customHeight="1" x14ac:dyDescent="0.25">
      <c r="A54" s="128" t="s">
        <v>56</v>
      </c>
      <c r="B54" s="128"/>
      <c r="C54" s="128"/>
      <c r="D54" s="128"/>
      <c r="E54" s="128"/>
    </row>
    <row r="55" spans="1:5" x14ac:dyDescent="0.25">
      <c r="A55" s="41" t="s">
        <v>57</v>
      </c>
      <c r="B55" s="138" t="s">
        <v>58</v>
      </c>
      <c r="C55" s="138"/>
      <c r="D55" s="138"/>
      <c r="E55" s="17" t="s">
        <v>31</v>
      </c>
    </row>
    <row r="56" spans="1:5" x14ac:dyDescent="0.25">
      <c r="A56" s="49" t="s">
        <v>6</v>
      </c>
      <c r="B56" s="139" t="s">
        <v>59</v>
      </c>
      <c r="C56" s="139"/>
      <c r="D56" s="139"/>
      <c r="E56" s="36"/>
    </row>
    <row r="57" spans="1:5" ht="30" customHeight="1" x14ac:dyDescent="0.25">
      <c r="A57" s="49" t="s">
        <v>8</v>
      </c>
      <c r="B57" s="139" t="s">
        <v>60</v>
      </c>
      <c r="C57" s="139"/>
      <c r="D57" s="139"/>
      <c r="E57" s="36">
        <v>0</v>
      </c>
    </row>
    <row r="58" spans="1:5" x14ac:dyDescent="0.25">
      <c r="A58" s="49" t="s">
        <v>11</v>
      </c>
      <c r="B58" s="139" t="s">
        <v>61</v>
      </c>
      <c r="C58" s="139"/>
      <c r="D58" s="139"/>
      <c r="E58" s="36"/>
    </row>
    <row r="59" spans="1:5" x14ac:dyDescent="0.25">
      <c r="A59" s="49" t="s">
        <v>13</v>
      </c>
      <c r="B59" s="139" t="s">
        <v>62</v>
      </c>
      <c r="C59" s="139"/>
      <c r="D59" s="139"/>
      <c r="E59" s="36">
        <v>0</v>
      </c>
    </row>
    <row r="60" spans="1:5" ht="15" customHeight="1" x14ac:dyDescent="0.25">
      <c r="A60" s="121" t="s">
        <v>63</v>
      </c>
      <c r="B60" s="121"/>
      <c r="C60" s="121"/>
      <c r="D60" s="121"/>
      <c r="E60" s="37">
        <f>SUM(E56:E59)</f>
        <v>0</v>
      </c>
    </row>
    <row r="61" spans="1:5" ht="15" customHeight="1" x14ac:dyDescent="0.25">
      <c r="A61" s="151" t="s">
        <v>64</v>
      </c>
      <c r="B61" s="145"/>
      <c r="C61" s="145"/>
      <c r="D61" s="145"/>
      <c r="E61" s="145"/>
    </row>
    <row r="62" spans="1:5" x14ac:dyDescent="0.25">
      <c r="A62" s="4"/>
      <c r="B62" s="65"/>
      <c r="C62" s="65"/>
    </row>
    <row r="63" spans="1:5" x14ac:dyDescent="0.25">
      <c r="A63" s="135" t="s">
        <v>65</v>
      </c>
      <c r="B63" s="136"/>
      <c r="C63" s="136"/>
      <c r="D63" s="136"/>
      <c r="E63" s="137"/>
    </row>
    <row r="64" spans="1:5" x14ac:dyDescent="0.25">
      <c r="A64" s="135" t="s">
        <v>66</v>
      </c>
      <c r="B64" s="136"/>
      <c r="C64" s="136"/>
      <c r="D64" s="136"/>
      <c r="E64" s="137"/>
    </row>
    <row r="65" spans="1:5" ht="15" customHeight="1" x14ac:dyDescent="0.25">
      <c r="A65" s="7" t="s">
        <v>67</v>
      </c>
      <c r="B65" s="146" t="s">
        <v>68</v>
      </c>
      <c r="C65" s="147"/>
      <c r="D65" s="7" t="s">
        <v>69</v>
      </c>
      <c r="E65" s="7" t="s">
        <v>31</v>
      </c>
    </row>
    <row r="66" spans="1:5" ht="15" customHeight="1" x14ac:dyDescent="0.25">
      <c r="A66" s="5" t="s">
        <v>6</v>
      </c>
      <c r="B66" s="122" t="s">
        <v>70</v>
      </c>
      <c r="C66" s="123"/>
      <c r="D66" s="43">
        <v>0.2</v>
      </c>
      <c r="E66" s="34">
        <f>ROUND(($E$38*D66),2)</f>
        <v>460.2</v>
      </c>
    </row>
    <row r="67" spans="1:5" x14ac:dyDescent="0.25">
      <c r="A67" s="5" t="s">
        <v>8</v>
      </c>
      <c r="B67" s="122" t="s">
        <v>71</v>
      </c>
      <c r="C67" s="123"/>
      <c r="D67" s="43">
        <v>1.4999999999999999E-2</v>
      </c>
      <c r="E67" s="34">
        <f t="shared" ref="E67:E73" si="0">ROUND(($E$38*D67),2)</f>
        <v>34.520000000000003</v>
      </c>
    </row>
    <row r="68" spans="1:5" x14ac:dyDescent="0.25">
      <c r="A68" s="5" t="s">
        <v>11</v>
      </c>
      <c r="B68" s="122" t="s">
        <v>72</v>
      </c>
      <c r="C68" s="123"/>
      <c r="D68" s="43">
        <v>0.01</v>
      </c>
      <c r="E68" s="34">
        <f t="shared" si="0"/>
        <v>23.01</v>
      </c>
    </row>
    <row r="69" spans="1:5" x14ac:dyDescent="0.25">
      <c r="A69" s="5" t="s">
        <v>13</v>
      </c>
      <c r="B69" s="122" t="s">
        <v>73</v>
      </c>
      <c r="C69" s="123"/>
      <c r="D69" s="43">
        <v>2E-3</v>
      </c>
      <c r="E69" s="34">
        <f t="shared" si="0"/>
        <v>4.5999999999999996</v>
      </c>
    </row>
    <row r="70" spans="1:5" x14ac:dyDescent="0.25">
      <c r="A70" s="5" t="s">
        <v>36</v>
      </c>
      <c r="B70" s="122" t="s">
        <v>74</v>
      </c>
      <c r="C70" s="123"/>
      <c r="D70" s="43">
        <v>2.5000000000000001E-2</v>
      </c>
      <c r="E70" s="34">
        <f t="shared" si="0"/>
        <v>57.53</v>
      </c>
    </row>
    <row r="71" spans="1:5" x14ac:dyDescent="0.25">
      <c r="A71" s="5" t="s">
        <v>38</v>
      </c>
      <c r="B71" s="122" t="s">
        <v>75</v>
      </c>
      <c r="C71" s="123"/>
      <c r="D71" s="43">
        <v>0.08</v>
      </c>
      <c r="E71" s="34">
        <f t="shared" si="0"/>
        <v>184.08</v>
      </c>
    </row>
    <row r="72" spans="1:5" x14ac:dyDescent="0.25">
      <c r="A72" s="5" t="s">
        <v>40</v>
      </c>
      <c r="B72" s="122" t="s">
        <v>76</v>
      </c>
      <c r="C72" s="123"/>
      <c r="D72" s="43">
        <v>0.06</v>
      </c>
      <c r="E72" s="34">
        <f t="shared" si="0"/>
        <v>138.06</v>
      </c>
    </row>
    <row r="73" spans="1:5" x14ac:dyDescent="0.25">
      <c r="A73" s="8" t="s">
        <v>77</v>
      </c>
      <c r="B73" s="154" t="s">
        <v>78</v>
      </c>
      <c r="C73" s="155"/>
      <c r="D73" s="50">
        <v>6.0000000000000001E-3</v>
      </c>
      <c r="E73" s="34">
        <f t="shared" si="0"/>
        <v>13.81</v>
      </c>
    </row>
    <row r="74" spans="1:5" x14ac:dyDescent="0.25">
      <c r="A74" s="121" t="s">
        <v>79</v>
      </c>
      <c r="B74" s="121"/>
      <c r="C74" s="121"/>
      <c r="D74" s="51">
        <f>SUM(D66:D73)</f>
        <v>0.39800000000000008</v>
      </c>
      <c r="E74" s="37">
        <f>SUM(E66:E73)</f>
        <v>915.81</v>
      </c>
    </row>
    <row r="75" spans="1:5" x14ac:dyDescent="0.25">
      <c r="A75" s="4"/>
      <c r="B75" s="65"/>
      <c r="C75" s="65"/>
    </row>
    <row r="76" spans="1:5" x14ac:dyDescent="0.25">
      <c r="A76" s="135" t="s">
        <v>80</v>
      </c>
      <c r="B76" s="136"/>
      <c r="C76" s="136"/>
      <c r="D76" s="136"/>
      <c r="E76" s="137"/>
    </row>
    <row r="77" spans="1:5" ht="15" customHeight="1" x14ac:dyDescent="0.25">
      <c r="A77" s="7" t="s">
        <v>81</v>
      </c>
      <c r="B77" s="146" t="s">
        <v>82</v>
      </c>
      <c r="C77" s="147"/>
      <c r="D77" s="7" t="s">
        <v>69</v>
      </c>
      <c r="E77" s="7" t="s">
        <v>31</v>
      </c>
    </row>
    <row r="78" spans="1:5" ht="15" customHeight="1" x14ac:dyDescent="0.25">
      <c r="A78" s="5" t="s">
        <v>6</v>
      </c>
      <c r="B78" s="122" t="s">
        <v>234</v>
      </c>
      <c r="C78" s="123"/>
      <c r="D78" s="43">
        <v>8.3299999999999999E-2</v>
      </c>
      <c r="E78" s="34">
        <f t="shared" ref="E78" si="1">ROUND(($E$38*D78),2)</f>
        <v>191.67</v>
      </c>
    </row>
    <row r="79" spans="1:5" ht="15" customHeight="1" x14ac:dyDescent="0.25">
      <c r="A79" s="5"/>
      <c r="B79" s="152" t="s">
        <v>83</v>
      </c>
      <c r="C79" s="153"/>
      <c r="D79" s="54">
        <f>SUM(D78)</f>
        <v>8.3299999999999999E-2</v>
      </c>
      <c r="E79" s="55">
        <f>SUM(E78)</f>
        <v>191.67</v>
      </c>
    </row>
    <row r="80" spans="1:5" ht="15" customHeight="1" x14ac:dyDescent="0.25">
      <c r="A80" s="52" t="s">
        <v>8</v>
      </c>
      <c r="B80" s="122" t="s">
        <v>84</v>
      </c>
      <c r="C80" s="123"/>
      <c r="D80" s="50">
        <f>(D74*D79)</f>
        <v>3.3153400000000006E-2</v>
      </c>
      <c r="E80" s="34">
        <f t="shared" ref="E80:E81" si="2">ROUND(($E$38*D80),2)</f>
        <v>76.290000000000006</v>
      </c>
    </row>
    <row r="81" spans="1:5" ht="30" customHeight="1" x14ac:dyDescent="0.25">
      <c r="A81" s="5" t="s">
        <v>11</v>
      </c>
      <c r="B81" s="122" t="s">
        <v>240</v>
      </c>
      <c r="C81" s="123"/>
      <c r="D81" s="43">
        <v>0.121</v>
      </c>
      <c r="E81" s="34">
        <f t="shared" si="2"/>
        <v>278.42</v>
      </c>
    </row>
    <row r="82" spans="1:5" x14ac:dyDescent="0.25">
      <c r="A82" s="121" t="s">
        <v>79</v>
      </c>
      <c r="B82" s="121"/>
      <c r="C82" s="121"/>
      <c r="D82" s="53">
        <f>SUM(D79:D81)</f>
        <v>0.23745340000000001</v>
      </c>
      <c r="E82" s="35">
        <f>SUM(E79:E81)</f>
        <v>546.38</v>
      </c>
    </row>
    <row r="83" spans="1:5" x14ac:dyDescent="0.25">
      <c r="A83" s="4"/>
      <c r="B83" s="65"/>
      <c r="C83" s="65"/>
    </row>
    <row r="84" spans="1:5" x14ac:dyDescent="0.25">
      <c r="A84" s="135" t="s">
        <v>85</v>
      </c>
      <c r="B84" s="136"/>
      <c r="C84" s="136"/>
      <c r="D84" s="136"/>
      <c r="E84" s="137"/>
    </row>
    <row r="85" spans="1:5" ht="15" customHeight="1" x14ac:dyDescent="0.25">
      <c r="A85" s="7" t="s">
        <v>86</v>
      </c>
      <c r="B85" s="146" t="s">
        <v>87</v>
      </c>
      <c r="C85" s="147"/>
      <c r="D85" s="7" t="s">
        <v>69</v>
      </c>
      <c r="E85" s="7" t="s">
        <v>31</v>
      </c>
    </row>
    <row r="86" spans="1:5" ht="30" customHeight="1" x14ac:dyDescent="0.25">
      <c r="A86" s="5" t="s">
        <v>6</v>
      </c>
      <c r="B86" s="122" t="s">
        <v>235</v>
      </c>
      <c r="C86" s="123"/>
      <c r="D86" s="43"/>
      <c r="E86" s="34">
        <f t="shared" ref="E86:E87" si="3">ROUND(($E$38*D86),2)</f>
        <v>0</v>
      </c>
    </row>
    <row r="87" spans="1:5" ht="15" customHeight="1" x14ac:dyDescent="0.25">
      <c r="A87" s="8" t="s">
        <v>8</v>
      </c>
      <c r="B87" s="154" t="s">
        <v>88</v>
      </c>
      <c r="C87" s="155"/>
      <c r="D87" s="43">
        <f>D74*D86</f>
        <v>0</v>
      </c>
      <c r="E87" s="34">
        <f t="shared" si="3"/>
        <v>0</v>
      </c>
    </row>
    <row r="88" spans="1:5" x14ac:dyDescent="0.25">
      <c r="A88" s="121" t="s">
        <v>79</v>
      </c>
      <c r="B88" s="121"/>
      <c r="C88" s="121"/>
      <c r="D88" s="53">
        <f>SUM(D86:D87)</f>
        <v>0</v>
      </c>
      <c r="E88" s="35">
        <f>SUM(E86:E87)</f>
        <v>0</v>
      </c>
    </row>
    <row r="89" spans="1:5" x14ac:dyDescent="0.25">
      <c r="A89" s="4"/>
      <c r="B89" s="65"/>
      <c r="C89" s="65"/>
    </row>
    <row r="90" spans="1:5" x14ac:dyDescent="0.25">
      <c r="A90" s="135" t="s">
        <v>89</v>
      </c>
      <c r="B90" s="136"/>
      <c r="C90" s="136"/>
      <c r="D90" s="136"/>
      <c r="E90" s="137"/>
    </row>
    <row r="91" spans="1:5" ht="15" customHeight="1" x14ac:dyDescent="0.25">
      <c r="A91" s="7" t="s">
        <v>90</v>
      </c>
      <c r="B91" s="146" t="s">
        <v>91</v>
      </c>
      <c r="C91" s="147"/>
      <c r="D91" s="7" t="s">
        <v>69</v>
      </c>
      <c r="E91" s="7" t="s">
        <v>31</v>
      </c>
    </row>
    <row r="92" spans="1:5" ht="15" customHeight="1" x14ac:dyDescent="0.25">
      <c r="A92" s="5" t="s">
        <v>6</v>
      </c>
      <c r="B92" s="122" t="s">
        <v>236</v>
      </c>
      <c r="C92" s="123"/>
      <c r="D92" s="43">
        <v>1.8100000000000002E-2</v>
      </c>
      <c r="E92" s="34">
        <f t="shared" ref="E92:E97" si="4">ROUND(($E$38*D92),2)</f>
        <v>41.65</v>
      </c>
    </row>
    <row r="93" spans="1:5" ht="15" customHeight="1" x14ac:dyDescent="0.25">
      <c r="A93" s="5" t="s">
        <v>8</v>
      </c>
      <c r="B93" s="122" t="s">
        <v>92</v>
      </c>
      <c r="C93" s="123"/>
      <c r="D93" s="43">
        <f>D71*D92</f>
        <v>1.4480000000000001E-3</v>
      </c>
      <c r="E93" s="34">
        <f t="shared" si="4"/>
        <v>3.33</v>
      </c>
    </row>
    <row r="94" spans="1:5" ht="30" customHeight="1" x14ac:dyDescent="0.25">
      <c r="A94" s="5" t="s">
        <v>11</v>
      </c>
      <c r="B94" s="122" t="s">
        <v>237</v>
      </c>
      <c r="C94" s="123"/>
      <c r="D94" s="43">
        <v>4.2500000000000003E-2</v>
      </c>
      <c r="E94" s="34">
        <f t="shared" si="4"/>
        <v>97.79</v>
      </c>
    </row>
    <row r="95" spans="1:5" ht="15" customHeight="1" x14ac:dyDescent="0.25">
      <c r="A95" s="5" t="s">
        <v>13</v>
      </c>
      <c r="B95" s="122" t="s">
        <v>238</v>
      </c>
      <c r="C95" s="123"/>
      <c r="D95" s="43">
        <v>2.8999999999999998E-3</v>
      </c>
      <c r="E95" s="34">
        <f t="shared" si="4"/>
        <v>6.67</v>
      </c>
    </row>
    <row r="96" spans="1:5" ht="15" customHeight="1" x14ac:dyDescent="0.25">
      <c r="A96" s="5" t="s">
        <v>36</v>
      </c>
      <c r="B96" s="122" t="s">
        <v>93</v>
      </c>
      <c r="C96" s="123"/>
      <c r="D96" s="43">
        <f>D74*D95</f>
        <v>1.1542000000000002E-3</v>
      </c>
      <c r="E96" s="34">
        <f t="shared" si="4"/>
        <v>2.66</v>
      </c>
    </row>
    <row r="97" spans="1:6" ht="30" customHeight="1" x14ac:dyDescent="0.25">
      <c r="A97" s="5" t="s">
        <v>38</v>
      </c>
      <c r="B97" s="122" t="s">
        <v>239</v>
      </c>
      <c r="C97" s="123"/>
      <c r="D97" s="43">
        <v>7.4999999999999997E-3</v>
      </c>
      <c r="E97" s="34">
        <f t="shared" si="4"/>
        <v>17.260000000000002</v>
      </c>
    </row>
    <row r="98" spans="1:6" x14ac:dyDescent="0.25">
      <c r="A98" s="121" t="s">
        <v>79</v>
      </c>
      <c r="B98" s="121"/>
      <c r="C98" s="121"/>
      <c r="D98" s="53">
        <f>SUM(D92:D97)</f>
        <v>7.3602200000000007E-2</v>
      </c>
      <c r="E98" s="35">
        <f>SUM(E92:E97)</f>
        <v>169.35999999999999</v>
      </c>
    </row>
    <row r="99" spans="1:6" x14ac:dyDescent="0.25">
      <c r="A99" s="4"/>
      <c r="B99" s="65"/>
      <c r="C99" s="65"/>
    </row>
    <row r="100" spans="1:6" x14ac:dyDescent="0.25">
      <c r="A100" s="135" t="s">
        <v>95</v>
      </c>
      <c r="B100" s="136"/>
      <c r="C100" s="136"/>
      <c r="D100" s="136"/>
      <c r="E100" s="137"/>
    </row>
    <row r="101" spans="1:6" ht="15" customHeight="1" x14ac:dyDescent="0.25">
      <c r="A101" s="7" t="s">
        <v>96</v>
      </c>
      <c r="B101" s="146" t="s">
        <v>97</v>
      </c>
      <c r="C101" s="147"/>
      <c r="D101" s="7" t="s">
        <v>69</v>
      </c>
      <c r="E101" s="7" t="s">
        <v>31</v>
      </c>
    </row>
    <row r="102" spans="1:6" ht="30" customHeight="1" x14ac:dyDescent="0.25">
      <c r="A102" s="5" t="s">
        <v>6</v>
      </c>
      <c r="B102" s="122" t="s">
        <v>241</v>
      </c>
      <c r="C102" s="123"/>
      <c r="D102" s="43">
        <v>9.4999999999999998E-3</v>
      </c>
      <c r="E102" s="34">
        <f t="shared" ref="E102:E107" si="5">ROUND(($E$38*D102),2)</f>
        <v>21.86</v>
      </c>
    </row>
    <row r="103" spans="1:6" ht="15" customHeight="1" x14ac:dyDescent="0.25">
      <c r="A103" s="5" t="s">
        <v>8</v>
      </c>
      <c r="B103" s="122" t="s">
        <v>242</v>
      </c>
      <c r="C103" s="123"/>
      <c r="D103" s="43"/>
      <c r="E103" s="34">
        <f t="shared" si="5"/>
        <v>0</v>
      </c>
    </row>
    <row r="104" spans="1:6" ht="30" customHeight="1" x14ac:dyDescent="0.25">
      <c r="A104" s="5" t="s">
        <v>11</v>
      </c>
      <c r="B104" s="122" t="s">
        <v>244</v>
      </c>
      <c r="C104" s="123"/>
      <c r="D104" s="43"/>
      <c r="E104" s="34">
        <f t="shared" si="5"/>
        <v>0</v>
      </c>
    </row>
    <row r="105" spans="1:6" ht="15" customHeight="1" x14ac:dyDescent="0.25">
      <c r="A105" s="5" t="s">
        <v>13</v>
      </c>
      <c r="B105" s="122" t="s">
        <v>243</v>
      </c>
      <c r="C105" s="123"/>
      <c r="D105" s="43"/>
      <c r="E105" s="34">
        <f t="shared" si="5"/>
        <v>0</v>
      </c>
    </row>
    <row r="106" spans="1:6" ht="15" customHeight="1" x14ac:dyDescent="0.25">
      <c r="A106" s="5" t="s">
        <v>36</v>
      </c>
      <c r="B106" s="122" t="s">
        <v>245</v>
      </c>
      <c r="C106" s="123"/>
      <c r="D106" s="43"/>
      <c r="E106" s="34">
        <f t="shared" si="5"/>
        <v>0</v>
      </c>
      <c r="F106" s="66"/>
    </row>
    <row r="107" spans="1:6" ht="15" customHeight="1" x14ac:dyDescent="0.25">
      <c r="A107" s="5" t="s">
        <v>38</v>
      </c>
      <c r="B107" s="122" t="s">
        <v>246</v>
      </c>
      <c r="C107" s="123"/>
      <c r="D107" s="43"/>
      <c r="E107" s="34">
        <f t="shared" si="5"/>
        <v>0</v>
      </c>
    </row>
    <row r="108" spans="1:6" x14ac:dyDescent="0.25">
      <c r="A108" s="121" t="s">
        <v>83</v>
      </c>
      <c r="B108" s="121"/>
      <c r="C108" s="121"/>
      <c r="D108" s="53">
        <f>SUM(D102:D107)</f>
        <v>9.4999999999999998E-3</v>
      </c>
      <c r="E108" s="35">
        <f>SUM(E102:E107)</f>
        <v>21.86</v>
      </c>
    </row>
    <row r="109" spans="1:6" ht="30" customHeight="1" x14ac:dyDescent="0.25">
      <c r="A109" s="5" t="s">
        <v>40</v>
      </c>
      <c r="B109" s="122" t="s">
        <v>247</v>
      </c>
      <c r="C109" s="123"/>
      <c r="D109" s="43">
        <f>D74*(D82+D108)</f>
        <v>9.8287453200000027E-2</v>
      </c>
      <c r="E109" s="34">
        <f t="shared" ref="E109" si="6">ROUND(($E$38*D109),2)</f>
        <v>226.16</v>
      </c>
    </row>
    <row r="110" spans="1:6" x14ac:dyDescent="0.25">
      <c r="A110" s="121" t="s">
        <v>79</v>
      </c>
      <c r="B110" s="121"/>
      <c r="C110" s="121"/>
      <c r="D110" s="53">
        <f>SUM(D108:D109)</f>
        <v>0.10778745320000002</v>
      </c>
      <c r="E110" s="35">
        <f>SUM(E108:E109)</f>
        <v>248.01999999999998</v>
      </c>
    </row>
    <row r="111" spans="1:6" x14ac:dyDescent="0.25">
      <c r="A111" s="4"/>
      <c r="B111" s="65"/>
      <c r="C111" s="65"/>
    </row>
    <row r="112" spans="1:6" ht="15" customHeight="1" x14ac:dyDescent="0.25">
      <c r="A112" s="128" t="s">
        <v>98</v>
      </c>
      <c r="B112" s="128"/>
      <c r="C112" s="128"/>
      <c r="D112" s="128"/>
      <c r="E112" s="128"/>
    </row>
    <row r="113" spans="1:5" ht="15" customHeight="1" x14ac:dyDescent="0.25">
      <c r="A113" s="26">
        <v>4</v>
      </c>
      <c r="B113" s="126" t="s">
        <v>99</v>
      </c>
      <c r="C113" s="127"/>
      <c r="D113" s="26" t="s">
        <v>69</v>
      </c>
      <c r="E113" s="26" t="s">
        <v>31</v>
      </c>
    </row>
    <row r="114" spans="1:5" ht="15" customHeight="1" x14ac:dyDescent="0.25">
      <c r="A114" s="5" t="s">
        <v>67</v>
      </c>
      <c r="B114" s="122" t="s">
        <v>100</v>
      </c>
      <c r="C114" s="123"/>
      <c r="D114" s="43">
        <f>D74</f>
        <v>0.39800000000000008</v>
      </c>
      <c r="E114" s="34">
        <f>E74</f>
        <v>915.81</v>
      </c>
    </row>
    <row r="115" spans="1:5" ht="15" customHeight="1" x14ac:dyDescent="0.25">
      <c r="A115" s="5" t="s">
        <v>81</v>
      </c>
      <c r="B115" s="122" t="s">
        <v>101</v>
      </c>
      <c r="C115" s="123"/>
      <c r="D115" s="43">
        <f>D82</f>
        <v>0.23745340000000001</v>
      </c>
      <c r="E115" s="34">
        <f>E82</f>
        <v>546.38</v>
      </c>
    </row>
    <row r="116" spans="1:5" ht="15" customHeight="1" x14ac:dyDescent="0.25">
      <c r="A116" s="5" t="s">
        <v>86</v>
      </c>
      <c r="B116" s="122" t="s">
        <v>87</v>
      </c>
      <c r="C116" s="123"/>
      <c r="D116" s="43">
        <f>D88</f>
        <v>0</v>
      </c>
      <c r="E116" s="34">
        <f>E88</f>
        <v>0</v>
      </c>
    </row>
    <row r="117" spans="1:5" ht="15" customHeight="1" x14ac:dyDescent="0.25">
      <c r="A117" s="5" t="s">
        <v>90</v>
      </c>
      <c r="B117" s="122" t="s">
        <v>102</v>
      </c>
      <c r="C117" s="123"/>
      <c r="D117" s="43">
        <f>D98</f>
        <v>7.3602200000000007E-2</v>
      </c>
      <c r="E117" s="34">
        <f>E98</f>
        <v>169.35999999999999</v>
      </c>
    </row>
    <row r="118" spans="1:5" ht="15" customHeight="1" x14ac:dyDescent="0.25">
      <c r="A118" s="5" t="s">
        <v>96</v>
      </c>
      <c r="B118" s="122" t="s">
        <v>103</v>
      </c>
      <c r="C118" s="123"/>
      <c r="D118" s="43">
        <f>D110</f>
        <v>0.10778745320000002</v>
      </c>
      <c r="E118" s="34">
        <f>E110</f>
        <v>248.01999999999998</v>
      </c>
    </row>
    <row r="119" spans="1:5" ht="15" customHeight="1" x14ac:dyDescent="0.25">
      <c r="A119" s="5" t="s">
        <v>104</v>
      </c>
      <c r="B119" s="122" t="s">
        <v>105</v>
      </c>
      <c r="C119" s="123"/>
      <c r="D119" s="43">
        <v>0</v>
      </c>
      <c r="E119" s="34">
        <v>0</v>
      </c>
    </row>
    <row r="120" spans="1:5" x14ac:dyDescent="0.25">
      <c r="A120" s="152" t="s">
        <v>94</v>
      </c>
      <c r="B120" s="156"/>
      <c r="C120" s="153"/>
      <c r="D120" s="56">
        <f>SUM(D114:D119)</f>
        <v>0.81684305320000017</v>
      </c>
      <c r="E120" s="35">
        <f>SUM(E114:E119)</f>
        <v>1879.57</v>
      </c>
    </row>
    <row r="121" spans="1:5" x14ac:dyDescent="0.25">
      <c r="A121" s="4"/>
      <c r="B121" s="65"/>
      <c r="C121" s="65"/>
    </row>
    <row r="122" spans="1:5" ht="15" customHeight="1" x14ac:dyDescent="0.25">
      <c r="A122" s="128" t="s">
        <v>106</v>
      </c>
      <c r="B122" s="128"/>
      <c r="C122" s="128"/>
      <c r="D122" s="128"/>
      <c r="E122" s="128"/>
    </row>
    <row r="123" spans="1:5" ht="15" customHeight="1" x14ac:dyDescent="0.25">
      <c r="A123" s="42" t="s">
        <v>67</v>
      </c>
      <c r="B123" s="119" t="s">
        <v>107</v>
      </c>
      <c r="C123" s="120"/>
      <c r="D123" s="42" t="s">
        <v>69</v>
      </c>
      <c r="E123" s="67" t="s">
        <v>138</v>
      </c>
    </row>
    <row r="124" spans="1:5" ht="15" customHeight="1" x14ac:dyDescent="0.25">
      <c r="A124" s="42" t="s">
        <v>6</v>
      </c>
      <c r="B124" s="119" t="s">
        <v>108</v>
      </c>
      <c r="C124" s="120"/>
      <c r="D124" s="44"/>
      <c r="E124" s="129">
        <f>ROUND((E148*D139),2)</f>
        <v>510.14</v>
      </c>
    </row>
    <row r="125" spans="1:5" ht="15" customHeight="1" x14ac:dyDescent="0.25">
      <c r="A125" s="49" t="s">
        <v>109</v>
      </c>
      <c r="B125" s="117" t="s">
        <v>110</v>
      </c>
      <c r="C125" s="118"/>
      <c r="D125" s="57"/>
      <c r="E125" s="130"/>
    </row>
    <row r="126" spans="1:5" ht="15" customHeight="1" x14ac:dyDescent="0.25">
      <c r="A126" s="49" t="s">
        <v>111</v>
      </c>
      <c r="B126" s="117" t="s">
        <v>112</v>
      </c>
      <c r="C126" s="118"/>
      <c r="D126" s="57"/>
      <c r="E126" s="130"/>
    </row>
    <row r="127" spans="1:5" ht="15" customHeight="1" x14ac:dyDescent="0.25">
      <c r="A127" s="49" t="s">
        <v>113</v>
      </c>
      <c r="B127" s="117" t="s">
        <v>114</v>
      </c>
      <c r="C127" s="118"/>
      <c r="D127" s="57"/>
      <c r="E127" s="130"/>
    </row>
    <row r="128" spans="1:5" ht="15" customHeight="1" x14ac:dyDescent="0.25">
      <c r="A128" s="49" t="s">
        <v>115</v>
      </c>
      <c r="B128" s="117" t="s">
        <v>116</v>
      </c>
      <c r="C128" s="118"/>
      <c r="D128" s="57"/>
      <c r="E128" s="130"/>
    </row>
    <row r="129" spans="1:6" ht="15" customHeight="1" x14ac:dyDescent="0.25">
      <c r="A129" s="42" t="s">
        <v>8</v>
      </c>
      <c r="B129" s="119" t="s">
        <v>117</v>
      </c>
      <c r="C129" s="120"/>
      <c r="D129" s="57"/>
      <c r="E129" s="130"/>
    </row>
    <row r="130" spans="1:6" ht="15" customHeight="1" x14ac:dyDescent="0.25">
      <c r="A130" s="42" t="s">
        <v>11</v>
      </c>
      <c r="B130" s="119" t="s">
        <v>118</v>
      </c>
      <c r="C130" s="125"/>
      <c r="D130" s="40"/>
      <c r="E130" s="130"/>
    </row>
    <row r="131" spans="1:6" ht="15" customHeight="1" x14ac:dyDescent="0.25">
      <c r="A131" s="49" t="s">
        <v>119</v>
      </c>
      <c r="B131" s="117" t="s">
        <v>120</v>
      </c>
      <c r="C131" s="124"/>
      <c r="D131" s="63"/>
      <c r="E131" s="130"/>
    </row>
    <row r="132" spans="1:6" x14ac:dyDescent="0.25">
      <c r="A132" s="49" t="s">
        <v>121</v>
      </c>
      <c r="B132" s="117" t="s">
        <v>122</v>
      </c>
      <c r="C132" s="118"/>
      <c r="D132" s="57">
        <v>6.4999999999999997E-3</v>
      </c>
      <c r="E132" s="130"/>
    </row>
    <row r="133" spans="1:6" ht="15" customHeight="1" x14ac:dyDescent="0.25">
      <c r="A133" s="49" t="s">
        <v>123</v>
      </c>
      <c r="B133" s="117" t="s">
        <v>124</v>
      </c>
      <c r="C133" s="118"/>
      <c r="D133" s="57">
        <v>0.03</v>
      </c>
      <c r="E133" s="130"/>
    </row>
    <row r="134" spans="1:6" ht="15" customHeight="1" x14ac:dyDescent="0.25">
      <c r="A134" s="49" t="s">
        <v>125</v>
      </c>
      <c r="B134" s="117" t="s">
        <v>126</v>
      </c>
      <c r="C134" s="118"/>
      <c r="D134" s="57"/>
      <c r="E134" s="130"/>
    </row>
    <row r="135" spans="1:6" ht="15" customHeight="1" x14ac:dyDescent="0.25">
      <c r="A135" s="49" t="s">
        <v>127</v>
      </c>
      <c r="B135" s="117" t="s">
        <v>128</v>
      </c>
      <c r="C135" s="118"/>
      <c r="D135" s="57"/>
      <c r="E135" s="130"/>
    </row>
    <row r="136" spans="1:6" ht="15" customHeight="1" x14ac:dyDescent="0.25">
      <c r="A136" s="49" t="s">
        <v>129</v>
      </c>
      <c r="B136" s="117" t="s">
        <v>130</v>
      </c>
      <c r="C136" s="118"/>
      <c r="D136" s="57">
        <v>0.05</v>
      </c>
      <c r="E136" s="130"/>
      <c r="F136" s="68"/>
    </row>
    <row r="137" spans="1:6" ht="15" customHeight="1" x14ac:dyDescent="0.25">
      <c r="A137" s="49" t="s">
        <v>131</v>
      </c>
      <c r="B137" s="117" t="s">
        <v>132</v>
      </c>
      <c r="C137" s="118"/>
      <c r="D137" s="57"/>
      <c r="E137" s="130"/>
    </row>
    <row r="138" spans="1:6" ht="15" customHeight="1" x14ac:dyDescent="0.25">
      <c r="A138" s="49"/>
      <c r="B138" s="117" t="s">
        <v>133</v>
      </c>
      <c r="C138" s="118"/>
      <c r="D138" s="57">
        <f>SUM(D132:D137)</f>
        <v>8.6499999999999994E-2</v>
      </c>
      <c r="E138" s="130"/>
    </row>
    <row r="139" spans="1:6" ht="30" customHeight="1" x14ac:dyDescent="0.25">
      <c r="A139" s="42" t="s">
        <v>79</v>
      </c>
      <c r="B139" s="119" t="s">
        <v>134</v>
      </c>
      <c r="C139" s="120"/>
      <c r="D139" s="51">
        <f>((((1+D125+D126+D127)*(1+D128)*(1+D129))/(1-D138))-1)</f>
        <v>9.4690749863163726E-2</v>
      </c>
      <c r="E139" s="131"/>
      <c r="F139" s="69"/>
    </row>
    <row r="140" spans="1:6" x14ac:dyDescent="0.25">
      <c r="A140" s="4"/>
      <c r="B140" s="65"/>
      <c r="C140" s="65"/>
    </row>
    <row r="141" spans="1:6" ht="15" customHeight="1" x14ac:dyDescent="0.25">
      <c r="A141" s="128" t="s">
        <v>135</v>
      </c>
      <c r="B141" s="128"/>
      <c r="C141" s="128"/>
      <c r="D141" s="128"/>
      <c r="E141" s="128"/>
    </row>
    <row r="142" spans="1:6" ht="15" customHeight="1" x14ac:dyDescent="0.25">
      <c r="A142" s="128" t="s">
        <v>136</v>
      </c>
      <c r="B142" s="128"/>
      <c r="C142" s="128"/>
      <c r="D142" s="128"/>
      <c r="E142" s="128"/>
    </row>
    <row r="143" spans="1:6" ht="15" customHeight="1" x14ac:dyDescent="0.25">
      <c r="A143" s="128" t="s">
        <v>137</v>
      </c>
      <c r="B143" s="128"/>
      <c r="C143" s="128"/>
      <c r="D143" s="128"/>
      <c r="E143" s="42" t="s">
        <v>138</v>
      </c>
    </row>
    <row r="144" spans="1:6" ht="15" customHeight="1" x14ac:dyDescent="0.25">
      <c r="A144" s="49" t="s">
        <v>6</v>
      </c>
      <c r="B144" s="133" t="s">
        <v>139</v>
      </c>
      <c r="C144" s="133"/>
      <c r="D144" s="133"/>
      <c r="E144" s="58">
        <f>E38</f>
        <v>2301</v>
      </c>
    </row>
    <row r="145" spans="1:5" ht="15" customHeight="1" x14ac:dyDescent="0.25">
      <c r="A145" s="49" t="s">
        <v>8</v>
      </c>
      <c r="B145" s="133" t="s">
        <v>140</v>
      </c>
      <c r="C145" s="133"/>
      <c r="D145" s="133"/>
      <c r="E145" s="58">
        <f>E50</f>
        <v>1206.8999999999999</v>
      </c>
    </row>
    <row r="146" spans="1:5" ht="15" customHeight="1" x14ac:dyDescent="0.25">
      <c r="A146" s="49" t="s">
        <v>11</v>
      </c>
      <c r="B146" s="133" t="s">
        <v>141</v>
      </c>
      <c r="C146" s="133"/>
      <c r="D146" s="133"/>
      <c r="E146" s="58">
        <f>E60</f>
        <v>0</v>
      </c>
    </row>
    <row r="147" spans="1:5" ht="15" customHeight="1" x14ac:dyDescent="0.25">
      <c r="A147" s="49" t="s">
        <v>13</v>
      </c>
      <c r="B147" s="133" t="s">
        <v>99</v>
      </c>
      <c r="C147" s="133"/>
      <c r="D147" s="133"/>
      <c r="E147" s="58">
        <f>E120</f>
        <v>1879.57</v>
      </c>
    </row>
    <row r="148" spans="1:5" ht="15" customHeight="1" x14ac:dyDescent="0.25">
      <c r="A148" s="128" t="s">
        <v>142</v>
      </c>
      <c r="B148" s="128"/>
      <c r="C148" s="128"/>
      <c r="D148" s="128"/>
      <c r="E148" s="59">
        <f>SUM(E144:E147)</f>
        <v>5387.4699999999993</v>
      </c>
    </row>
    <row r="149" spans="1:5" ht="15" customHeight="1" x14ac:dyDescent="0.25">
      <c r="A149" s="49" t="s">
        <v>36</v>
      </c>
      <c r="B149" s="133" t="s">
        <v>143</v>
      </c>
      <c r="C149" s="133"/>
      <c r="D149" s="133"/>
      <c r="E149" s="58">
        <f>ROUND((E148*D139),2)</f>
        <v>510.14</v>
      </c>
    </row>
    <row r="150" spans="1:5" ht="15" customHeight="1" x14ac:dyDescent="0.25">
      <c r="A150" s="128" t="s">
        <v>144</v>
      </c>
      <c r="B150" s="128"/>
      <c r="C150" s="128"/>
      <c r="D150" s="128"/>
      <c r="E150" s="59">
        <f>SUM(E148:E149)</f>
        <v>5897.61</v>
      </c>
    </row>
  </sheetData>
  <mergeCells count="142">
    <mergeCell ref="A12:E12"/>
    <mergeCell ref="B13:C13"/>
    <mergeCell ref="D13:E13"/>
    <mergeCell ref="B14:C14"/>
    <mergeCell ref="D14:E14"/>
    <mergeCell ref="B15:C15"/>
    <mergeCell ref="D15:E15"/>
    <mergeCell ref="A3:E3"/>
    <mergeCell ref="A6:E6"/>
    <mergeCell ref="A7:E7"/>
    <mergeCell ref="A8:E8"/>
    <mergeCell ref="A9:B9"/>
    <mergeCell ref="A10:E10"/>
    <mergeCell ref="A22:E22"/>
    <mergeCell ref="B23:C23"/>
    <mergeCell ref="D23:E23"/>
    <mergeCell ref="B24:C24"/>
    <mergeCell ref="D24:E24"/>
    <mergeCell ref="B25:C25"/>
    <mergeCell ref="D25:E25"/>
    <mergeCell ref="B16:C16"/>
    <mergeCell ref="D16:E16"/>
    <mergeCell ref="A18:E18"/>
    <mergeCell ref="A19:B19"/>
    <mergeCell ref="D19:E19"/>
    <mergeCell ref="A20:B20"/>
    <mergeCell ref="D20:E20"/>
    <mergeCell ref="B31:D31"/>
    <mergeCell ref="B32:D32"/>
    <mergeCell ref="B33:D33"/>
    <mergeCell ref="B34:D34"/>
    <mergeCell ref="B35:D35"/>
    <mergeCell ref="B36:D36"/>
    <mergeCell ref="B26:C26"/>
    <mergeCell ref="D26:E26"/>
    <mergeCell ref="B27:C27"/>
    <mergeCell ref="D27:E27"/>
    <mergeCell ref="A29:E29"/>
    <mergeCell ref="B30:D30"/>
    <mergeCell ref="B45:D45"/>
    <mergeCell ref="B46:D46"/>
    <mergeCell ref="B47:D47"/>
    <mergeCell ref="B48:D48"/>
    <mergeCell ref="B49:D49"/>
    <mergeCell ref="A50:D50"/>
    <mergeCell ref="B37:D37"/>
    <mergeCell ref="A38:D38"/>
    <mergeCell ref="A41:E41"/>
    <mergeCell ref="B42:D42"/>
    <mergeCell ref="B43:D43"/>
    <mergeCell ref="B44:D44"/>
    <mergeCell ref="B59:D59"/>
    <mergeCell ref="A60:D60"/>
    <mergeCell ref="A61:E61"/>
    <mergeCell ref="A63:E63"/>
    <mergeCell ref="A64:E64"/>
    <mergeCell ref="B65:C65"/>
    <mergeCell ref="A51:E51"/>
    <mergeCell ref="A54:E54"/>
    <mergeCell ref="B55:D55"/>
    <mergeCell ref="B56:D56"/>
    <mergeCell ref="B57:D57"/>
    <mergeCell ref="B58:D58"/>
    <mergeCell ref="B72:C72"/>
    <mergeCell ref="B73:C73"/>
    <mergeCell ref="A74:C74"/>
    <mergeCell ref="A76:E76"/>
    <mergeCell ref="B77:C77"/>
    <mergeCell ref="B78:C78"/>
    <mergeCell ref="B66:C66"/>
    <mergeCell ref="B67:C67"/>
    <mergeCell ref="B68:C68"/>
    <mergeCell ref="B69:C69"/>
    <mergeCell ref="B70:C70"/>
    <mergeCell ref="B71:C71"/>
    <mergeCell ref="B86:C86"/>
    <mergeCell ref="B87:C87"/>
    <mergeCell ref="A88:C88"/>
    <mergeCell ref="A90:E90"/>
    <mergeCell ref="B91:C91"/>
    <mergeCell ref="B92:C92"/>
    <mergeCell ref="B79:C79"/>
    <mergeCell ref="B80:C80"/>
    <mergeCell ref="B81:C81"/>
    <mergeCell ref="A82:C82"/>
    <mergeCell ref="A84:E84"/>
    <mergeCell ref="B85:C85"/>
    <mergeCell ref="A100:E100"/>
    <mergeCell ref="B101:C101"/>
    <mergeCell ref="B102:C102"/>
    <mergeCell ref="B103:C103"/>
    <mergeCell ref="B104:C104"/>
    <mergeCell ref="B105:C105"/>
    <mergeCell ref="B93:C93"/>
    <mergeCell ref="B94:C94"/>
    <mergeCell ref="B95:C95"/>
    <mergeCell ref="B96:C96"/>
    <mergeCell ref="B97:C97"/>
    <mergeCell ref="A98:C98"/>
    <mergeCell ref="B113:C113"/>
    <mergeCell ref="B114:C114"/>
    <mergeCell ref="B115:C115"/>
    <mergeCell ref="B116:C116"/>
    <mergeCell ref="B117:C117"/>
    <mergeCell ref="B118:C118"/>
    <mergeCell ref="B106:C106"/>
    <mergeCell ref="B107:C107"/>
    <mergeCell ref="A108:C108"/>
    <mergeCell ref="B109:C109"/>
    <mergeCell ref="A110:C110"/>
    <mergeCell ref="A112:E112"/>
    <mergeCell ref="B119:C119"/>
    <mergeCell ref="A120:C120"/>
    <mergeCell ref="A122:E122"/>
    <mergeCell ref="B123:C123"/>
    <mergeCell ref="B124:C124"/>
    <mergeCell ref="E124:E139"/>
    <mergeCell ref="B125:C125"/>
    <mergeCell ref="B126:C126"/>
    <mergeCell ref="B127:C127"/>
    <mergeCell ref="B128:C128"/>
    <mergeCell ref="B135:C135"/>
    <mergeCell ref="B136:C136"/>
    <mergeCell ref="B137:C137"/>
    <mergeCell ref="B138:C138"/>
    <mergeCell ref="B139:C139"/>
    <mergeCell ref="A150:D150"/>
    <mergeCell ref="A142:E142"/>
    <mergeCell ref="A143:D143"/>
    <mergeCell ref="B144:D144"/>
    <mergeCell ref="B145:D145"/>
    <mergeCell ref="B146:D146"/>
    <mergeCell ref="B147:D147"/>
    <mergeCell ref="A141:E141"/>
    <mergeCell ref="B129:C129"/>
    <mergeCell ref="B130:C130"/>
    <mergeCell ref="B131:C131"/>
    <mergeCell ref="B132:C132"/>
    <mergeCell ref="B133:C133"/>
    <mergeCell ref="B134:C134"/>
    <mergeCell ref="A148:D148"/>
    <mergeCell ref="B149:D14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F150"/>
  <sheetViews>
    <sheetView topLeftCell="A115" zoomScale="120" zoomScaleNormal="120" workbookViewId="0">
      <selection activeCell="D125" sqref="D125:D129"/>
    </sheetView>
  </sheetViews>
  <sheetFormatPr defaultRowHeight="15" x14ac:dyDescent="0.25"/>
  <cols>
    <col min="1" max="1" width="7.7109375" style="64" customWidth="1"/>
    <col min="2" max="2" width="6.140625" style="64" customWidth="1"/>
    <col min="3" max="3" width="56.42578125" style="64" customWidth="1"/>
    <col min="4" max="4" width="9.5703125" style="64" customWidth="1"/>
    <col min="5" max="5" width="15.140625" style="64" bestFit="1" customWidth="1"/>
    <col min="6" max="6" width="11.28515625" style="64" bestFit="1" customWidth="1"/>
    <col min="7" max="16384" width="9.140625" style="64"/>
  </cols>
  <sheetData>
    <row r="3" spans="1:5" ht="32.25" customHeight="1" x14ac:dyDescent="0.25">
      <c r="A3" s="132" t="s">
        <v>0</v>
      </c>
      <c r="B3" s="132"/>
      <c r="C3" s="132"/>
      <c r="D3" s="132"/>
      <c r="E3" s="132"/>
    </row>
    <row r="4" spans="1:5" x14ac:dyDescent="0.25">
      <c r="A4" s="1"/>
      <c r="B4" s="65"/>
      <c r="C4" s="65"/>
    </row>
    <row r="5" spans="1:5" ht="15.75" x14ac:dyDescent="0.25">
      <c r="A5" s="3"/>
      <c r="B5" s="65"/>
      <c r="C5" s="65"/>
    </row>
    <row r="6" spans="1:5" x14ac:dyDescent="0.25">
      <c r="A6" s="128" t="s">
        <v>1</v>
      </c>
      <c r="B6" s="128"/>
      <c r="C6" s="128"/>
      <c r="D6" s="128"/>
      <c r="E6" s="128"/>
    </row>
    <row r="7" spans="1:5" ht="15" customHeight="1" x14ac:dyDescent="0.25">
      <c r="A7" s="128" t="s">
        <v>2</v>
      </c>
      <c r="B7" s="128"/>
      <c r="C7" s="128"/>
      <c r="D7" s="128"/>
      <c r="E7" s="128"/>
    </row>
    <row r="8" spans="1:5" x14ac:dyDescent="0.25">
      <c r="A8" s="119" t="s">
        <v>3</v>
      </c>
      <c r="B8" s="125"/>
      <c r="C8" s="125"/>
      <c r="D8" s="125"/>
      <c r="E8" s="120"/>
    </row>
    <row r="9" spans="1:5" x14ac:dyDescent="0.25">
      <c r="A9" s="119" t="s">
        <v>4</v>
      </c>
      <c r="B9" s="120"/>
      <c r="C9" s="38" t="s">
        <v>248</v>
      </c>
      <c r="D9" s="39"/>
      <c r="E9" s="40"/>
    </row>
    <row r="10" spans="1:5" ht="15" customHeight="1" x14ac:dyDescent="0.25">
      <c r="A10" s="133"/>
      <c r="B10" s="133"/>
      <c r="C10" s="133"/>
      <c r="D10" s="133"/>
      <c r="E10" s="133"/>
    </row>
    <row r="11" spans="1:5" x14ac:dyDescent="0.25">
      <c r="A11" s="4"/>
      <c r="B11" s="65"/>
      <c r="C11" s="65"/>
    </row>
    <row r="12" spans="1:5" ht="15" customHeight="1" x14ac:dyDescent="0.25">
      <c r="A12" s="128" t="s">
        <v>5</v>
      </c>
      <c r="B12" s="128"/>
      <c r="C12" s="128"/>
      <c r="D12" s="128"/>
      <c r="E12" s="128"/>
    </row>
    <row r="13" spans="1:5" x14ac:dyDescent="0.25">
      <c r="A13" s="49" t="s">
        <v>6</v>
      </c>
      <c r="B13" s="117" t="s">
        <v>7</v>
      </c>
      <c r="C13" s="118"/>
      <c r="D13" s="148"/>
      <c r="E13" s="148"/>
    </row>
    <row r="14" spans="1:5" ht="15" customHeight="1" x14ac:dyDescent="0.25">
      <c r="A14" s="49" t="s">
        <v>8</v>
      </c>
      <c r="B14" s="117" t="s">
        <v>9</v>
      </c>
      <c r="C14" s="118"/>
      <c r="D14" s="133" t="s">
        <v>10</v>
      </c>
      <c r="E14" s="133"/>
    </row>
    <row r="15" spans="1:5" ht="45" customHeight="1" x14ac:dyDescent="0.25">
      <c r="A15" s="49" t="s">
        <v>11</v>
      </c>
      <c r="B15" s="117" t="s">
        <v>12</v>
      </c>
      <c r="C15" s="118"/>
      <c r="D15" s="149" t="str">
        <f>'QUAD SAL'!C11</f>
        <v>DF000010/2019 e TA DF000046/2019 SEAC/SINDSERVIÇOS</v>
      </c>
      <c r="E15" s="149"/>
    </row>
    <row r="16" spans="1:5" ht="15" customHeight="1" x14ac:dyDescent="0.25">
      <c r="A16" s="49" t="s">
        <v>13</v>
      </c>
      <c r="B16" s="117" t="s">
        <v>14</v>
      </c>
      <c r="C16" s="118"/>
      <c r="D16" s="133" t="s">
        <v>15</v>
      </c>
      <c r="E16" s="133"/>
    </row>
    <row r="17" spans="1:5" x14ac:dyDescent="0.25">
      <c r="A17" s="46"/>
      <c r="B17" s="47"/>
      <c r="C17" s="47"/>
      <c r="D17" s="48"/>
      <c r="E17" s="48"/>
    </row>
    <row r="18" spans="1:5" ht="15" customHeight="1" x14ac:dyDescent="0.25">
      <c r="A18" s="150" t="s">
        <v>16</v>
      </c>
      <c r="B18" s="150"/>
      <c r="C18" s="128"/>
      <c r="D18" s="128"/>
      <c r="E18" s="128"/>
    </row>
    <row r="19" spans="1:5" ht="48" customHeight="1" x14ac:dyDescent="0.25">
      <c r="A19" s="128" t="s">
        <v>17</v>
      </c>
      <c r="B19" s="128"/>
      <c r="C19" s="42" t="s">
        <v>18</v>
      </c>
      <c r="D19" s="128" t="s">
        <v>19</v>
      </c>
      <c r="E19" s="128"/>
    </row>
    <row r="20" spans="1:5" ht="15" customHeight="1" x14ac:dyDescent="0.25">
      <c r="A20" s="133" t="s">
        <v>20</v>
      </c>
      <c r="B20" s="133"/>
      <c r="C20" s="49" t="s">
        <v>21</v>
      </c>
      <c r="D20" s="133">
        <v>1</v>
      </c>
      <c r="E20" s="133"/>
    </row>
    <row r="21" spans="1:5" x14ac:dyDescent="0.25">
      <c r="A21" s="4"/>
      <c r="B21" s="65"/>
      <c r="C21" s="65"/>
    </row>
    <row r="22" spans="1:5" ht="15" customHeight="1" x14ac:dyDescent="0.25">
      <c r="A22" s="128" t="s">
        <v>22</v>
      </c>
      <c r="B22" s="128"/>
      <c r="C22" s="128"/>
      <c r="D22" s="128"/>
      <c r="E22" s="128"/>
    </row>
    <row r="23" spans="1:5" ht="30" customHeight="1" x14ac:dyDescent="0.25">
      <c r="A23" s="49">
        <v>1</v>
      </c>
      <c r="B23" s="117" t="s">
        <v>23</v>
      </c>
      <c r="C23" s="118"/>
      <c r="D23" s="133" t="str">
        <f>'QUAD SAL'!A16</f>
        <v>Técnico em Refrigeração</v>
      </c>
      <c r="E23" s="133"/>
    </row>
    <row r="24" spans="1:5" x14ac:dyDescent="0.25">
      <c r="A24" s="49">
        <v>2</v>
      </c>
      <c r="B24" s="117" t="s">
        <v>24</v>
      </c>
      <c r="C24" s="118"/>
      <c r="D24" s="134">
        <f>'QUAD SAL'!D16</f>
        <v>1770</v>
      </c>
      <c r="E24" s="134"/>
    </row>
    <row r="25" spans="1:5" ht="15" customHeight="1" x14ac:dyDescent="0.25">
      <c r="A25" s="49">
        <v>3</v>
      </c>
      <c r="B25" s="117" t="s">
        <v>25</v>
      </c>
      <c r="C25" s="118"/>
      <c r="D25" s="133" t="str">
        <f>'QUAD SAL'!B16</f>
        <v>Eletricista</v>
      </c>
      <c r="E25" s="133"/>
    </row>
    <row r="26" spans="1:5" x14ac:dyDescent="0.25">
      <c r="A26" s="49">
        <v>4</v>
      </c>
      <c r="B26" s="117" t="s">
        <v>26</v>
      </c>
      <c r="C26" s="118"/>
      <c r="D26" s="148">
        <v>43466</v>
      </c>
      <c r="E26" s="148"/>
    </row>
    <row r="27" spans="1:5" x14ac:dyDescent="0.25">
      <c r="A27" s="49">
        <v>5</v>
      </c>
      <c r="B27" s="117" t="s">
        <v>27</v>
      </c>
      <c r="C27" s="118"/>
      <c r="D27" s="133">
        <f>'AN XII-4 RESUMO MO'!B15</f>
        <v>2</v>
      </c>
      <c r="E27" s="133"/>
    </row>
    <row r="28" spans="1:5" x14ac:dyDescent="0.25">
      <c r="A28" s="4"/>
      <c r="B28" s="65"/>
      <c r="C28" s="65"/>
    </row>
    <row r="29" spans="1:5" ht="15" customHeight="1" x14ac:dyDescent="0.25">
      <c r="A29" s="128" t="s">
        <v>28</v>
      </c>
      <c r="B29" s="128"/>
      <c r="C29" s="128"/>
      <c r="D29" s="128"/>
      <c r="E29" s="128"/>
    </row>
    <row r="30" spans="1:5" x14ac:dyDescent="0.25">
      <c r="A30" s="42" t="s">
        <v>29</v>
      </c>
      <c r="B30" s="143" t="s">
        <v>30</v>
      </c>
      <c r="C30" s="143"/>
      <c r="D30" s="143"/>
      <c r="E30" s="42" t="s">
        <v>31</v>
      </c>
    </row>
    <row r="31" spans="1:5" x14ac:dyDescent="0.25">
      <c r="A31" s="49" t="s">
        <v>6</v>
      </c>
      <c r="B31" s="139" t="s">
        <v>32</v>
      </c>
      <c r="C31" s="139"/>
      <c r="D31" s="139"/>
      <c r="E31" s="44">
        <f>D24</f>
        <v>1770</v>
      </c>
    </row>
    <row r="32" spans="1:5" x14ac:dyDescent="0.25">
      <c r="A32" s="49" t="s">
        <v>8</v>
      </c>
      <c r="B32" s="139" t="s">
        <v>33</v>
      </c>
      <c r="C32" s="139"/>
      <c r="D32" s="139"/>
      <c r="E32" s="44">
        <f>'QUAD SAL'!F16</f>
        <v>531</v>
      </c>
    </row>
    <row r="33" spans="1:5" x14ac:dyDescent="0.25">
      <c r="A33" s="49" t="s">
        <v>11</v>
      </c>
      <c r="B33" s="139" t="s">
        <v>34</v>
      </c>
      <c r="C33" s="139"/>
      <c r="D33" s="139"/>
      <c r="E33" s="44">
        <f>'QUAD SAL'!E16</f>
        <v>0</v>
      </c>
    </row>
    <row r="34" spans="1:5" x14ac:dyDescent="0.25">
      <c r="A34" s="49" t="s">
        <v>13</v>
      </c>
      <c r="B34" s="139" t="s">
        <v>35</v>
      </c>
      <c r="C34" s="139"/>
      <c r="D34" s="139"/>
      <c r="E34" s="44">
        <v>0</v>
      </c>
    </row>
    <row r="35" spans="1:5" x14ac:dyDescent="0.25">
      <c r="A35" s="49" t="s">
        <v>36</v>
      </c>
      <c r="B35" s="139" t="s">
        <v>37</v>
      </c>
      <c r="C35" s="139"/>
      <c r="D35" s="139"/>
      <c r="E35" s="44">
        <v>0</v>
      </c>
    </row>
    <row r="36" spans="1:5" x14ac:dyDescent="0.25">
      <c r="A36" s="49" t="s">
        <v>38</v>
      </c>
      <c r="B36" s="139" t="s">
        <v>39</v>
      </c>
      <c r="C36" s="139"/>
      <c r="D36" s="139"/>
      <c r="E36" s="44">
        <v>0</v>
      </c>
    </row>
    <row r="37" spans="1:5" x14ac:dyDescent="0.25">
      <c r="A37" s="49" t="s">
        <v>40</v>
      </c>
      <c r="B37" s="139" t="s">
        <v>41</v>
      </c>
      <c r="C37" s="139"/>
      <c r="D37" s="139"/>
      <c r="E37" s="44">
        <v>0</v>
      </c>
    </row>
    <row r="38" spans="1:5" ht="15" customHeight="1" x14ac:dyDescent="0.25">
      <c r="A38" s="121" t="s">
        <v>42</v>
      </c>
      <c r="B38" s="121"/>
      <c r="C38" s="121"/>
      <c r="D38" s="121"/>
      <c r="E38" s="45">
        <f>SUM(E31:E37)</f>
        <v>2301</v>
      </c>
    </row>
    <row r="39" spans="1:5" x14ac:dyDescent="0.25">
      <c r="A39" s="4"/>
      <c r="B39" s="65"/>
      <c r="C39" s="65"/>
    </row>
    <row r="40" spans="1:5" x14ac:dyDescent="0.25">
      <c r="A40" s="4"/>
      <c r="B40" s="65"/>
      <c r="C40" s="65"/>
    </row>
    <row r="41" spans="1:5" ht="15" customHeight="1" x14ac:dyDescent="0.25">
      <c r="A41" s="140" t="s">
        <v>43</v>
      </c>
      <c r="B41" s="141"/>
      <c r="C41" s="141"/>
      <c r="D41" s="141"/>
      <c r="E41" s="142"/>
    </row>
    <row r="42" spans="1:5" x14ac:dyDescent="0.25">
      <c r="A42" s="42" t="s">
        <v>44</v>
      </c>
      <c r="B42" s="143" t="s">
        <v>45</v>
      </c>
      <c r="C42" s="143"/>
      <c r="D42" s="143"/>
      <c r="E42" s="23" t="s">
        <v>31</v>
      </c>
    </row>
    <row r="43" spans="1:5" x14ac:dyDescent="0.25">
      <c r="A43" s="49" t="s">
        <v>6</v>
      </c>
      <c r="B43" s="139" t="s">
        <v>46</v>
      </c>
      <c r="C43" s="139"/>
      <c r="D43" s="139"/>
      <c r="E43" s="36">
        <f>ROUND((22*('QUAD SAL'!H16*2)),2)</f>
        <v>220</v>
      </c>
    </row>
    <row r="44" spans="1:5" x14ac:dyDescent="0.25">
      <c r="A44" s="49" t="s">
        <v>47</v>
      </c>
      <c r="B44" s="139" t="s">
        <v>48</v>
      </c>
      <c r="C44" s="139"/>
      <c r="D44" s="139"/>
      <c r="E44" s="36">
        <f>ROUND((E31*6%),2)</f>
        <v>106.2</v>
      </c>
    </row>
    <row r="45" spans="1:5" x14ac:dyDescent="0.25">
      <c r="A45" s="49" t="s">
        <v>8</v>
      </c>
      <c r="B45" s="139" t="s">
        <v>49</v>
      </c>
      <c r="C45" s="139"/>
      <c r="D45" s="139"/>
      <c r="E45" s="36">
        <f>ROUND((22*'QUAD SAL'!G16),2)</f>
        <v>719.4</v>
      </c>
    </row>
    <row r="46" spans="1:5" x14ac:dyDescent="0.25">
      <c r="A46" s="49" t="s">
        <v>11</v>
      </c>
      <c r="B46" s="139" t="s">
        <v>50</v>
      </c>
      <c r="C46" s="139"/>
      <c r="D46" s="139"/>
      <c r="E46" s="36">
        <f>'QUAD SAL'!I16</f>
        <v>149</v>
      </c>
    </row>
    <row r="47" spans="1:5" x14ac:dyDescent="0.25">
      <c r="A47" s="49" t="s">
        <v>13</v>
      </c>
      <c r="B47" s="139" t="s">
        <v>51</v>
      </c>
      <c r="C47" s="139"/>
      <c r="D47" s="139"/>
      <c r="E47" s="36">
        <f>0</f>
        <v>0</v>
      </c>
    </row>
    <row r="48" spans="1:5" x14ac:dyDescent="0.25">
      <c r="A48" s="49" t="s">
        <v>36</v>
      </c>
      <c r="B48" s="139" t="s">
        <v>52</v>
      </c>
      <c r="C48" s="139"/>
      <c r="D48" s="139"/>
      <c r="E48" s="36">
        <f>'QUAD SAL'!K16</f>
        <v>2</v>
      </c>
    </row>
    <row r="49" spans="1:5" x14ac:dyDescent="0.25">
      <c r="A49" s="49" t="s">
        <v>38</v>
      </c>
      <c r="B49" s="139" t="s">
        <v>249</v>
      </c>
      <c r="C49" s="139"/>
      <c r="D49" s="139"/>
      <c r="E49" s="36">
        <f>'QUAD SAL'!J16</f>
        <v>10.3</v>
      </c>
    </row>
    <row r="50" spans="1:5" ht="15" customHeight="1" x14ac:dyDescent="0.25">
      <c r="A50" s="121" t="s">
        <v>54</v>
      </c>
      <c r="B50" s="121"/>
      <c r="C50" s="121"/>
      <c r="D50" s="121"/>
      <c r="E50" s="37">
        <f>SUM(E43:E49)</f>
        <v>1206.8999999999999</v>
      </c>
    </row>
    <row r="51" spans="1:5" ht="15" customHeight="1" x14ac:dyDescent="0.25">
      <c r="A51" s="144" t="s">
        <v>55</v>
      </c>
      <c r="B51" s="145"/>
      <c r="C51" s="145"/>
      <c r="D51" s="145"/>
      <c r="E51" s="145"/>
    </row>
    <row r="52" spans="1:5" x14ac:dyDescent="0.25">
      <c r="A52" s="4"/>
      <c r="B52" s="65"/>
      <c r="C52" s="65"/>
    </row>
    <row r="53" spans="1:5" x14ac:dyDescent="0.25">
      <c r="A53" s="4"/>
      <c r="B53" s="65"/>
      <c r="C53" s="65"/>
    </row>
    <row r="54" spans="1:5" ht="15" customHeight="1" x14ac:dyDescent="0.25">
      <c r="A54" s="128" t="s">
        <v>56</v>
      </c>
      <c r="B54" s="128"/>
      <c r="C54" s="128"/>
      <c r="D54" s="128"/>
      <c r="E54" s="128"/>
    </row>
    <row r="55" spans="1:5" x14ac:dyDescent="0.25">
      <c r="A55" s="41" t="s">
        <v>57</v>
      </c>
      <c r="B55" s="138" t="s">
        <v>58</v>
      </c>
      <c r="C55" s="138"/>
      <c r="D55" s="138"/>
      <c r="E55" s="17" t="s">
        <v>31</v>
      </c>
    </row>
    <row r="56" spans="1:5" x14ac:dyDescent="0.25">
      <c r="A56" s="49" t="s">
        <v>6</v>
      </c>
      <c r="B56" s="139" t="s">
        <v>59</v>
      </c>
      <c r="C56" s="139"/>
      <c r="D56" s="139"/>
      <c r="E56" s="36"/>
    </row>
    <row r="57" spans="1:5" ht="30" customHeight="1" x14ac:dyDescent="0.25">
      <c r="A57" s="49" t="s">
        <v>8</v>
      </c>
      <c r="B57" s="139" t="s">
        <v>60</v>
      </c>
      <c r="C57" s="139"/>
      <c r="D57" s="139"/>
      <c r="E57" s="36">
        <v>0</v>
      </c>
    </row>
    <row r="58" spans="1:5" x14ac:dyDescent="0.25">
      <c r="A58" s="49" t="s">
        <v>11</v>
      </c>
      <c r="B58" s="139" t="s">
        <v>61</v>
      </c>
      <c r="C58" s="139"/>
      <c r="D58" s="139"/>
      <c r="E58" s="36"/>
    </row>
    <row r="59" spans="1:5" x14ac:dyDescent="0.25">
      <c r="A59" s="49" t="s">
        <v>13</v>
      </c>
      <c r="B59" s="139" t="s">
        <v>62</v>
      </c>
      <c r="C59" s="139"/>
      <c r="D59" s="139"/>
      <c r="E59" s="36">
        <v>0</v>
      </c>
    </row>
    <row r="60" spans="1:5" ht="15" customHeight="1" x14ac:dyDescent="0.25">
      <c r="A60" s="121" t="s">
        <v>63</v>
      </c>
      <c r="B60" s="121"/>
      <c r="C60" s="121"/>
      <c r="D60" s="121"/>
      <c r="E60" s="37">
        <f>SUM(E56:E59)</f>
        <v>0</v>
      </c>
    </row>
    <row r="61" spans="1:5" ht="15" customHeight="1" x14ac:dyDescent="0.25">
      <c r="A61" s="151" t="s">
        <v>64</v>
      </c>
      <c r="B61" s="145"/>
      <c r="C61" s="145"/>
      <c r="D61" s="145"/>
      <c r="E61" s="145"/>
    </row>
    <row r="62" spans="1:5" x14ac:dyDescent="0.25">
      <c r="A62" s="4"/>
      <c r="B62" s="65"/>
      <c r="C62" s="65"/>
    </row>
    <row r="63" spans="1:5" x14ac:dyDescent="0.25">
      <c r="A63" s="135" t="s">
        <v>65</v>
      </c>
      <c r="B63" s="136"/>
      <c r="C63" s="136"/>
      <c r="D63" s="136"/>
      <c r="E63" s="137"/>
    </row>
    <row r="64" spans="1:5" x14ac:dyDescent="0.25">
      <c r="A64" s="135" t="s">
        <v>66</v>
      </c>
      <c r="B64" s="136"/>
      <c r="C64" s="136"/>
      <c r="D64" s="136"/>
      <c r="E64" s="137"/>
    </row>
    <row r="65" spans="1:5" ht="15" customHeight="1" x14ac:dyDescent="0.25">
      <c r="A65" s="7" t="s">
        <v>67</v>
      </c>
      <c r="B65" s="146" t="s">
        <v>68</v>
      </c>
      <c r="C65" s="147"/>
      <c r="D65" s="7" t="s">
        <v>69</v>
      </c>
      <c r="E65" s="7" t="s">
        <v>31</v>
      </c>
    </row>
    <row r="66" spans="1:5" ht="15" customHeight="1" x14ac:dyDescent="0.25">
      <c r="A66" s="5" t="s">
        <v>6</v>
      </c>
      <c r="B66" s="122" t="s">
        <v>70</v>
      </c>
      <c r="C66" s="123"/>
      <c r="D66" s="43">
        <v>0.2</v>
      </c>
      <c r="E66" s="34">
        <f>ROUND(($E$38*D66),2)</f>
        <v>460.2</v>
      </c>
    </row>
    <row r="67" spans="1:5" x14ac:dyDescent="0.25">
      <c r="A67" s="5" t="s">
        <v>8</v>
      </c>
      <c r="B67" s="122" t="s">
        <v>71</v>
      </c>
      <c r="C67" s="123"/>
      <c r="D67" s="43">
        <v>1.4999999999999999E-2</v>
      </c>
      <c r="E67" s="34">
        <f t="shared" ref="E67:E73" si="0">ROUND(($E$38*D67),2)</f>
        <v>34.520000000000003</v>
      </c>
    </row>
    <row r="68" spans="1:5" x14ac:dyDescent="0.25">
      <c r="A68" s="5" t="s">
        <v>11</v>
      </c>
      <c r="B68" s="122" t="s">
        <v>72</v>
      </c>
      <c r="C68" s="123"/>
      <c r="D68" s="43">
        <v>0.01</v>
      </c>
      <c r="E68" s="34">
        <f t="shared" si="0"/>
        <v>23.01</v>
      </c>
    </row>
    <row r="69" spans="1:5" x14ac:dyDescent="0.25">
      <c r="A69" s="5" t="s">
        <v>13</v>
      </c>
      <c r="B69" s="122" t="s">
        <v>73</v>
      </c>
      <c r="C69" s="123"/>
      <c r="D69" s="43">
        <v>2E-3</v>
      </c>
      <c r="E69" s="34">
        <f t="shared" si="0"/>
        <v>4.5999999999999996</v>
      </c>
    </row>
    <row r="70" spans="1:5" x14ac:dyDescent="0.25">
      <c r="A70" s="5" t="s">
        <v>36</v>
      </c>
      <c r="B70" s="122" t="s">
        <v>74</v>
      </c>
      <c r="C70" s="123"/>
      <c r="D70" s="43">
        <v>2.5000000000000001E-2</v>
      </c>
      <c r="E70" s="34">
        <f t="shared" si="0"/>
        <v>57.53</v>
      </c>
    </row>
    <row r="71" spans="1:5" x14ac:dyDescent="0.25">
      <c r="A71" s="5" t="s">
        <v>38</v>
      </c>
      <c r="B71" s="122" t="s">
        <v>75</v>
      </c>
      <c r="C71" s="123"/>
      <c r="D71" s="43">
        <v>0.08</v>
      </c>
      <c r="E71" s="34">
        <f t="shared" si="0"/>
        <v>184.08</v>
      </c>
    </row>
    <row r="72" spans="1:5" x14ac:dyDescent="0.25">
      <c r="A72" s="5" t="s">
        <v>40</v>
      </c>
      <c r="B72" s="122" t="s">
        <v>76</v>
      </c>
      <c r="C72" s="123"/>
      <c r="D72" s="43">
        <v>0.06</v>
      </c>
      <c r="E72" s="34">
        <f t="shared" si="0"/>
        <v>138.06</v>
      </c>
    </row>
    <row r="73" spans="1:5" x14ac:dyDescent="0.25">
      <c r="A73" s="8" t="s">
        <v>77</v>
      </c>
      <c r="B73" s="154" t="s">
        <v>78</v>
      </c>
      <c r="C73" s="155"/>
      <c r="D73" s="50">
        <v>6.0000000000000001E-3</v>
      </c>
      <c r="E73" s="34">
        <f t="shared" si="0"/>
        <v>13.81</v>
      </c>
    </row>
    <row r="74" spans="1:5" x14ac:dyDescent="0.25">
      <c r="A74" s="121" t="s">
        <v>79</v>
      </c>
      <c r="B74" s="121"/>
      <c r="C74" s="121"/>
      <c r="D74" s="51">
        <f>SUM(D66:D73)</f>
        <v>0.39800000000000008</v>
      </c>
      <c r="E74" s="37">
        <f>SUM(E66:E73)</f>
        <v>915.81</v>
      </c>
    </row>
    <row r="75" spans="1:5" x14ac:dyDescent="0.25">
      <c r="A75" s="4"/>
      <c r="B75" s="65"/>
      <c r="C75" s="65"/>
    </row>
    <row r="76" spans="1:5" x14ac:dyDescent="0.25">
      <c r="A76" s="135" t="s">
        <v>80</v>
      </c>
      <c r="B76" s="136"/>
      <c r="C76" s="136"/>
      <c r="D76" s="136"/>
      <c r="E76" s="137"/>
    </row>
    <row r="77" spans="1:5" ht="15" customHeight="1" x14ac:dyDescent="0.25">
      <c r="A77" s="7" t="s">
        <v>81</v>
      </c>
      <c r="B77" s="146" t="s">
        <v>82</v>
      </c>
      <c r="C77" s="147"/>
      <c r="D77" s="7" t="s">
        <v>69</v>
      </c>
      <c r="E77" s="7" t="s">
        <v>31</v>
      </c>
    </row>
    <row r="78" spans="1:5" ht="15" customHeight="1" x14ac:dyDescent="0.25">
      <c r="A78" s="5" t="s">
        <v>6</v>
      </c>
      <c r="B78" s="122" t="s">
        <v>234</v>
      </c>
      <c r="C78" s="123"/>
      <c r="D78" s="43">
        <v>8.3299999999999999E-2</v>
      </c>
      <c r="E78" s="34">
        <f t="shared" ref="E78" si="1">ROUND(($E$38*D78),2)</f>
        <v>191.67</v>
      </c>
    </row>
    <row r="79" spans="1:5" ht="15" customHeight="1" x14ac:dyDescent="0.25">
      <c r="A79" s="5"/>
      <c r="B79" s="152" t="s">
        <v>83</v>
      </c>
      <c r="C79" s="153"/>
      <c r="D79" s="54">
        <f>SUM(D78)</f>
        <v>8.3299999999999999E-2</v>
      </c>
      <c r="E79" s="55">
        <f>SUM(E78)</f>
        <v>191.67</v>
      </c>
    </row>
    <row r="80" spans="1:5" ht="15" customHeight="1" x14ac:dyDescent="0.25">
      <c r="A80" s="52" t="s">
        <v>8</v>
      </c>
      <c r="B80" s="122" t="s">
        <v>84</v>
      </c>
      <c r="C80" s="123"/>
      <c r="D80" s="50">
        <f>(D74*D79)</f>
        <v>3.3153400000000006E-2</v>
      </c>
      <c r="E80" s="34">
        <f t="shared" ref="E80:E81" si="2">ROUND(($E$38*D80),2)</f>
        <v>76.290000000000006</v>
      </c>
    </row>
    <row r="81" spans="1:5" ht="30" customHeight="1" x14ac:dyDescent="0.25">
      <c r="A81" s="5" t="s">
        <v>11</v>
      </c>
      <c r="B81" s="122" t="s">
        <v>240</v>
      </c>
      <c r="C81" s="123"/>
      <c r="D81" s="43">
        <v>0.121</v>
      </c>
      <c r="E81" s="34">
        <f t="shared" si="2"/>
        <v>278.42</v>
      </c>
    </row>
    <row r="82" spans="1:5" x14ac:dyDescent="0.25">
      <c r="A82" s="121" t="s">
        <v>79</v>
      </c>
      <c r="B82" s="121"/>
      <c r="C82" s="121"/>
      <c r="D82" s="53">
        <f>SUM(D79:D81)</f>
        <v>0.23745340000000001</v>
      </c>
      <c r="E82" s="35">
        <f>SUM(E79:E81)</f>
        <v>546.38</v>
      </c>
    </row>
    <row r="83" spans="1:5" x14ac:dyDescent="0.25">
      <c r="A83" s="4"/>
      <c r="B83" s="65"/>
      <c r="C83" s="65"/>
    </row>
    <row r="84" spans="1:5" x14ac:dyDescent="0.25">
      <c r="A84" s="135" t="s">
        <v>85</v>
      </c>
      <c r="B84" s="136"/>
      <c r="C84" s="136"/>
      <c r="D84" s="136"/>
      <c r="E84" s="137"/>
    </row>
    <row r="85" spans="1:5" ht="15" customHeight="1" x14ac:dyDescent="0.25">
      <c r="A85" s="7" t="s">
        <v>86</v>
      </c>
      <c r="B85" s="146" t="s">
        <v>87</v>
      </c>
      <c r="C85" s="147"/>
      <c r="D85" s="7" t="s">
        <v>69</v>
      </c>
      <c r="E85" s="7" t="s">
        <v>31</v>
      </c>
    </row>
    <row r="86" spans="1:5" ht="30" customHeight="1" x14ac:dyDescent="0.25">
      <c r="A86" s="5" t="s">
        <v>6</v>
      </c>
      <c r="B86" s="122" t="s">
        <v>235</v>
      </c>
      <c r="C86" s="123"/>
      <c r="D86" s="43"/>
      <c r="E86" s="34">
        <f t="shared" ref="E86:E87" si="3">ROUND(($E$38*D86),2)</f>
        <v>0</v>
      </c>
    </row>
    <row r="87" spans="1:5" ht="15" customHeight="1" x14ac:dyDescent="0.25">
      <c r="A87" s="8" t="s">
        <v>8</v>
      </c>
      <c r="B87" s="154" t="s">
        <v>88</v>
      </c>
      <c r="C87" s="155"/>
      <c r="D87" s="43">
        <f>D74*D86</f>
        <v>0</v>
      </c>
      <c r="E87" s="34">
        <f t="shared" si="3"/>
        <v>0</v>
      </c>
    </row>
    <row r="88" spans="1:5" x14ac:dyDescent="0.25">
      <c r="A88" s="121" t="s">
        <v>79</v>
      </c>
      <c r="B88" s="121"/>
      <c r="C88" s="121"/>
      <c r="D88" s="53">
        <f>SUM(D86:D87)</f>
        <v>0</v>
      </c>
      <c r="E88" s="35">
        <f>SUM(E86:E87)</f>
        <v>0</v>
      </c>
    </row>
    <row r="89" spans="1:5" x14ac:dyDescent="0.25">
      <c r="A89" s="4"/>
      <c r="B89" s="65"/>
      <c r="C89" s="65"/>
    </row>
    <row r="90" spans="1:5" x14ac:dyDescent="0.25">
      <c r="A90" s="135" t="s">
        <v>89</v>
      </c>
      <c r="B90" s="136"/>
      <c r="C90" s="136"/>
      <c r="D90" s="136"/>
      <c r="E90" s="137"/>
    </row>
    <row r="91" spans="1:5" ht="15" customHeight="1" x14ac:dyDescent="0.25">
      <c r="A91" s="7" t="s">
        <v>90</v>
      </c>
      <c r="B91" s="146" t="s">
        <v>91</v>
      </c>
      <c r="C91" s="147"/>
      <c r="D91" s="7" t="s">
        <v>69</v>
      </c>
      <c r="E91" s="7" t="s">
        <v>31</v>
      </c>
    </row>
    <row r="92" spans="1:5" ht="15" customHeight="1" x14ac:dyDescent="0.25">
      <c r="A92" s="5" t="s">
        <v>6</v>
      </c>
      <c r="B92" s="122" t="s">
        <v>236</v>
      </c>
      <c r="C92" s="123"/>
      <c r="D92" s="43">
        <v>1.8100000000000002E-2</v>
      </c>
      <c r="E92" s="34">
        <f t="shared" ref="E92:E97" si="4">ROUND(($E$38*D92),2)</f>
        <v>41.65</v>
      </c>
    </row>
    <row r="93" spans="1:5" ht="15" customHeight="1" x14ac:dyDescent="0.25">
      <c r="A93" s="5" t="s">
        <v>8</v>
      </c>
      <c r="B93" s="122" t="s">
        <v>92</v>
      </c>
      <c r="C93" s="123"/>
      <c r="D93" s="43">
        <f>D71*D92</f>
        <v>1.4480000000000001E-3</v>
      </c>
      <c r="E93" s="34">
        <f t="shared" si="4"/>
        <v>3.33</v>
      </c>
    </row>
    <row r="94" spans="1:5" ht="30" customHeight="1" x14ac:dyDescent="0.25">
      <c r="A94" s="5" t="s">
        <v>11</v>
      </c>
      <c r="B94" s="122" t="s">
        <v>237</v>
      </c>
      <c r="C94" s="123"/>
      <c r="D94" s="43">
        <v>4.2500000000000003E-2</v>
      </c>
      <c r="E94" s="34">
        <f t="shared" si="4"/>
        <v>97.79</v>
      </c>
    </row>
    <row r="95" spans="1:5" ht="15" customHeight="1" x14ac:dyDescent="0.25">
      <c r="A95" s="5" t="s">
        <v>13</v>
      </c>
      <c r="B95" s="122" t="s">
        <v>238</v>
      </c>
      <c r="C95" s="123"/>
      <c r="D95" s="43">
        <v>2.8999999999999998E-3</v>
      </c>
      <c r="E95" s="34">
        <f t="shared" si="4"/>
        <v>6.67</v>
      </c>
    </row>
    <row r="96" spans="1:5" ht="15" customHeight="1" x14ac:dyDescent="0.25">
      <c r="A96" s="5" t="s">
        <v>36</v>
      </c>
      <c r="B96" s="122" t="s">
        <v>93</v>
      </c>
      <c r="C96" s="123"/>
      <c r="D96" s="43">
        <f>D74*D95</f>
        <v>1.1542000000000002E-3</v>
      </c>
      <c r="E96" s="34">
        <f t="shared" si="4"/>
        <v>2.66</v>
      </c>
    </row>
    <row r="97" spans="1:6" ht="30" customHeight="1" x14ac:dyDescent="0.25">
      <c r="A97" s="5" t="s">
        <v>38</v>
      </c>
      <c r="B97" s="122" t="s">
        <v>239</v>
      </c>
      <c r="C97" s="123"/>
      <c r="D97" s="43">
        <v>7.4999999999999997E-3</v>
      </c>
      <c r="E97" s="34">
        <f t="shared" si="4"/>
        <v>17.260000000000002</v>
      </c>
    </row>
    <row r="98" spans="1:6" x14ac:dyDescent="0.25">
      <c r="A98" s="121" t="s">
        <v>79</v>
      </c>
      <c r="B98" s="121"/>
      <c r="C98" s="121"/>
      <c r="D98" s="53">
        <f>SUM(D92:D97)</f>
        <v>7.3602200000000007E-2</v>
      </c>
      <c r="E98" s="35">
        <f>SUM(E92:E97)</f>
        <v>169.35999999999999</v>
      </c>
    </row>
    <row r="99" spans="1:6" x14ac:dyDescent="0.25">
      <c r="A99" s="4"/>
      <c r="B99" s="65"/>
      <c r="C99" s="65"/>
    </row>
    <row r="100" spans="1:6" x14ac:dyDescent="0.25">
      <c r="A100" s="135" t="s">
        <v>95</v>
      </c>
      <c r="B100" s="136"/>
      <c r="C100" s="136"/>
      <c r="D100" s="136"/>
      <c r="E100" s="137"/>
    </row>
    <row r="101" spans="1:6" ht="15" customHeight="1" x14ac:dyDescent="0.25">
      <c r="A101" s="7" t="s">
        <v>96</v>
      </c>
      <c r="B101" s="146" t="s">
        <v>97</v>
      </c>
      <c r="C101" s="147"/>
      <c r="D101" s="7" t="s">
        <v>69</v>
      </c>
      <c r="E101" s="7" t="s">
        <v>31</v>
      </c>
    </row>
    <row r="102" spans="1:6" ht="30" customHeight="1" x14ac:dyDescent="0.25">
      <c r="A102" s="5" t="s">
        <v>6</v>
      </c>
      <c r="B102" s="122" t="s">
        <v>241</v>
      </c>
      <c r="C102" s="123"/>
      <c r="D102" s="43">
        <v>9.4999999999999998E-3</v>
      </c>
      <c r="E102" s="34">
        <f t="shared" ref="E102:E107" si="5">ROUND(($E$38*D102),2)</f>
        <v>21.86</v>
      </c>
    </row>
    <row r="103" spans="1:6" ht="15" customHeight="1" x14ac:dyDescent="0.25">
      <c r="A103" s="5" t="s">
        <v>8</v>
      </c>
      <c r="B103" s="122" t="s">
        <v>242</v>
      </c>
      <c r="C103" s="123"/>
      <c r="D103" s="43"/>
      <c r="E103" s="34">
        <f t="shared" si="5"/>
        <v>0</v>
      </c>
    </row>
    <row r="104" spans="1:6" ht="30" customHeight="1" x14ac:dyDescent="0.25">
      <c r="A104" s="5" t="s">
        <v>11</v>
      </c>
      <c r="B104" s="122" t="s">
        <v>244</v>
      </c>
      <c r="C104" s="123"/>
      <c r="D104" s="43"/>
      <c r="E104" s="34">
        <f t="shared" si="5"/>
        <v>0</v>
      </c>
    </row>
    <row r="105" spans="1:6" ht="15" customHeight="1" x14ac:dyDescent="0.25">
      <c r="A105" s="5" t="s">
        <v>13</v>
      </c>
      <c r="B105" s="122" t="s">
        <v>243</v>
      </c>
      <c r="C105" s="123"/>
      <c r="D105" s="43"/>
      <c r="E105" s="34">
        <f t="shared" si="5"/>
        <v>0</v>
      </c>
    </row>
    <row r="106" spans="1:6" ht="15" customHeight="1" x14ac:dyDescent="0.25">
      <c r="A106" s="5" t="s">
        <v>36</v>
      </c>
      <c r="B106" s="122" t="s">
        <v>245</v>
      </c>
      <c r="C106" s="123"/>
      <c r="D106" s="43"/>
      <c r="E106" s="34">
        <f t="shared" si="5"/>
        <v>0</v>
      </c>
      <c r="F106" s="66"/>
    </row>
    <row r="107" spans="1:6" ht="15" customHeight="1" x14ac:dyDescent="0.25">
      <c r="A107" s="5" t="s">
        <v>38</v>
      </c>
      <c r="B107" s="122" t="s">
        <v>246</v>
      </c>
      <c r="C107" s="123"/>
      <c r="D107" s="43"/>
      <c r="E107" s="34">
        <f t="shared" si="5"/>
        <v>0</v>
      </c>
    </row>
    <row r="108" spans="1:6" x14ac:dyDescent="0.25">
      <c r="A108" s="121" t="s">
        <v>83</v>
      </c>
      <c r="B108" s="121"/>
      <c r="C108" s="121"/>
      <c r="D108" s="53">
        <f>SUM(D102:D107)</f>
        <v>9.4999999999999998E-3</v>
      </c>
      <c r="E108" s="35">
        <f>SUM(E102:E107)</f>
        <v>21.86</v>
      </c>
    </row>
    <row r="109" spans="1:6" ht="30" customHeight="1" x14ac:dyDescent="0.25">
      <c r="A109" s="5" t="s">
        <v>40</v>
      </c>
      <c r="B109" s="122" t="s">
        <v>247</v>
      </c>
      <c r="C109" s="123"/>
      <c r="D109" s="43">
        <f>D74*(D82+D108)</f>
        <v>9.8287453200000027E-2</v>
      </c>
      <c r="E109" s="34">
        <f t="shared" ref="E109" si="6">ROUND(($E$38*D109),2)</f>
        <v>226.16</v>
      </c>
    </row>
    <row r="110" spans="1:6" x14ac:dyDescent="0.25">
      <c r="A110" s="121" t="s">
        <v>79</v>
      </c>
      <c r="B110" s="121"/>
      <c r="C110" s="121"/>
      <c r="D110" s="53">
        <f>SUM(D108:D109)</f>
        <v>0.10778745320000002</v>
      </c>
      <c r="E110" s="35">
        <f>SUM(E108:E109)</f>
        <v>248.01999999999998</v>
      </c>
    </row>
    <row r="111" spans="1:6" x14ac:dyDescent="0.25">
      <c r="A111" s="4"/>
      <c r="B111" s="65"/>
      <c r="C111" s="65"/>
    </row>
    <row r="112" spans="1:6" ht="15" customHeight="1" x14ac:dyDescent="0.25">
      <c r="A112" s="128" t="s">
        <v>98</v>
      </c>
      <c r="B112" s="128"/>
      <c r="C112" s="128"/>
      <c r="D112" s="128"/>
      <c r="E112" s="128"/>
    </row>
    <row r="113" spans="1:5" ht="15" customHeight="1" x14ac:dyDescent="0.25">
      <c r="A113" s="26">
        <v>4</v>
      </c>
      <c r="B113" s="126" t="s">
        <v>99</v>
      </c>
      <c r="C113" s="127"/>
      <c r="D113" s="26" t="s">
        <v>69</v>
      </c>
      <c r="E113" s="26" t="s">
        <v>31</v>
      </c>
    </row>
    <row r="114" spans="1:5" ht="15" customHeight="1" x14ac:dyDescent="0.25">
      <c r="A114" s="5" t="s">
        <v>67</v>
      </c>
      <c r="B114" s="122" t="s">
        <v>100</v>
      </c>
      <c r="C114" s="123"/>
      <c r="D114" s="43">
        <f>D74</f>
        <v>0.39800000000000008</v>
      </c>
      <c r="E114" s="34">
        <f>E74</f>
        <v>915.81</v>
      </c>
    </row>
    <row r="115" spans="1:5" ht="15" customHeight="1" x14ac:dyDescent="0.25">
      <c r="A115" s="5" t="s">
        <v>81</v>
      </c>
      <c r="B115" s="122" t="s">
        <v>101</v>
      </c>
      <c r="C115" s="123"/>
      <c r="D115" s="43">
        <f>D82</f>
        <v>0.23745340000000001</v>
      </c>
      <c r="E115" s="34">
        <f>E82</f>
        <v>546.38</v>
      </c>
    </row>
    <row r="116" spans="1:5" ht="15" customHeight="1" x14ac:dyDescent="0.25">
      <c r="A116" s="5" t="s">
        <v>86</v>
      </c>
      <c r="B116" s="122" t="s">
        <v>87</v>
      </c>
      <c r="C116" s="123"/>
      <c r="D116" s="43">
        <f>D88</f>
        <v>0</v>
      </c>
      <c r="E116" s="34">
        <f>E88</f>
        <v>0</v>
      </c>
    </row>
    <row r="117" spans="1:5" ht="15" customHeight="1" x14ac:dyDescent="0.25">
      <c r="A117" s="5" t="s">
        <v>90</v>
      </c>
      <c r="B117" s="122" t="s">
        <v>102</v>
      </c>
      <c r="C117" s="123"/>
      <c r="D117" s="43">
        <f>D98</f>
        <v>7.3602200000000007E-2</v>
      </c>
      <c r="E117" s="34">
        <f>E98</f>
        <v>169.35999999999999</v>
      </c>
    </row>
    <row r="118" spans="1:5" ht="15" customHeight="1" x14ac:dyDescent="0.25">
      <c r="A118" s="5" t="s">
        <v>96</v>
      </c>
      <c r="B118" s="122" t="s">
        <v>103</v>
      </c>
      <c r="C118" s="123"/>
      <c r="D118" s="43">
        <f>D110</f>
        <v>0.10778745320000002</v>
      </c>
      <c r="E118" s="34">
        <f>E110</f>
        <v>248.01999999999998</v>
      </c>
    </row>
    <row r="119" spans="1:5" ht="15" customHeight="1" x14ac:dyDescent="0.25">
      <c r="A119" s="5" t="s">
        <v>104</v>
      </c>
      <c r="B119" s="122" t="s">
        <v>105</v>
      </c>
      <c r="C119" s="123"/>
      <c r="D119" s="43">
        <v>0</v>
      </c>
      <c r="E119" s="34">
        <v>0</v>
      </c>
    </row>
    <row r="120" spans="1:5" x14ac:dyDescent="0.25">
      <c r="A120" s="152" t="s">
        <v>94</v>
      </c>
      <c r="B120" s="156"/>
      <c r="C120" s="153"/>
      <c r="D120" s="56">
        <f>SUM(D114:D119)</f>
        <v>0.81684305320000017</v>
      </c>
      <c r="E120" s="35">
        <f>SUM(E114:E119)</f>
        <v>1879.57</v>
      </c>
    </row>
    <row r="121" spans="1:5" x14ac:dyDescent="0.25">
      <c r="A121" s="4"/>
      <c r="B121" s="65"/>
      <c r="C121" s="65"/>
    </row>
    <row r="122" spans="1:5" ht="15" customHeight="1" x14ac:dyDescent="0.25">
      <c r="A122" s="128" t="s">
        <v>106</v>
      </c>
      <c r="B122" s="128"/>
      <c r="C122" s="128"/>
      <c r="D122" s="128"/>
      <c r="E122" s="128"/>
    </row>
    <row r="123" spans="1:5" ht="15" customHeight="1" x14ac:dyDescent="0.25">
      <c r="A123" s="42" t="s">
        <v>67</v>
      </c>
      <c r="B123" s="119" t="s">
        <v>107</v>
      </c>
      <c r="C123" s="120"/>
      <c r="D123" s="42" t="s">
        <v>69</v>
      </c>
      <c r="E123" s="67" t="s">
        <v>138</v>
      </c>
    </row>
    <row r="124" spans="1:5" ht="15" customHeight="1" x14ac:dyDescent="0.25">
      <c r="A124" s="42" t="s">
        <v>6</v>
      </c>
      <c r="B124" s="119" t="s">
        <v>108</v>
      </c>
      <c r="C124" s="120"/>
      <c r="D124" s="44"/>
      <c r="E124" s="129">
        <f>ROUND((E148*D139),2)</f>
        <v>510.14</v>
      </c>
    </row>
    <row r="125" spans="1:5" ht="15" customHeight="1" x14ac:dyDescent="0.25">
      <c r="A125" s="49" t="s">
        <v>109</v>
      </c>
      <c r="B125" s="117" t="s">
        <v>110</v>
      </c>
      <c r="C125" s="118"/>
      <c r="D125" s="57"/>
      <c r="E125" s="130"/>
    </row>
    <row r="126" spans="1:5" ht="15" customHeight="1" x14ac:dyDescent="0.25">
      <c r="A126" s="49" t="s">
        <v>111</v>
      </c>
      <c r="B126" s="117" t="s">
        <v>112</v>
      </c>
      <c r="C126" s="118"/>
      <c r="D126" s="57"/>
      <c r="E126" s="130"/>
    </row>
    <row r="127" spans="1:5" ht="15" customHeight="1" x14ac:dyDescent="0.25">
      <c r="A127" s="49" t="s">
        <v>113</v>
      </c>
      <c r="B127" s="117" t="s">
        <v>114</v>
      </c>
      <c r="C127" s="118"/>
      <c r="D127" s="57"/>
      <c r="E127" s="130"/>
    </row>
    <row r="128" spans="1:5" ht="15" customHeight="1" x14ac:dyDescent="0.25">
      <c r="A128" s="49" t="s">
        <v>115</v>
      </c>
      <c r="B128" s="117" t="s">
        <v>116</v>
      </c>
      <c r="C128" s="118"/>
      <c r="D128" s="57"/>
      <c r="E128" s="130"/>
    </row>
    <row r="129" spans="1:6" ht="15" customHeight="1" x14ac:dyDescent="0.25">
      <c r="A129" s="42" t="s">
        <v>8</v>
      </c>
      <c r="B129" s="119" t="s">
        <v>117</v>
      </c>
      <c r="C129" s="120"/>
      <c r="D129" s="57"/>
      <c r="E129" s="130"/>
    </row>
    <row r="130" spans="1:6" ht="15" customHeight="1" x14ac:dyDescent="0.25">
      <c r="A130" s="42" t="s">
        <v>11</v>
      </c>
      <c r="B130" s="119" t="s">
        <v>118</v>
      </c>
      <c r="C130" s="125"/>
      <c r="D130" s="40"/>
      <c r="E130" s="130"/>
    </row>
    <row r="131" spans="1:6" ht="15" customHeight="1" x14ac:dyDescent="0.25">
      <c r="A131" s="49" t="s">
        <v>119</v>
      </c>
      <c r="B131" s="117" t="s">
        <v>120</v>
      </c>
      <c r="C131" s="124"/>
      <c r="D131" s="63"/>
      <c r="E131" s="130"/>
    </row>
    <row r="132" spans="1:6" x14ac:dyDescent="0.25">
      <c r="A132" s="49" t="s">
        <v>121</v>
      </c>
      <c r="B132" s="117" t="s">
        <v>122</v>
      </c>
      <c r="C132" s="118"/>
      <c r="D132" s="57">
        <v>6.4999999999999997E-3</v>
      </c>
      <c r="E132" s="130"/>
    </row>
    <row r="133" spans="1:6" ht="15" customHeight="1" x14ac:dyDescent="0.25">
      <c r="A133" s="49" t="s">
        <v>123</v>
      </c>
      <c r="B133" s="117" t="s">
        <v>124</v>
      </c>
      <c r="C133" s="118"/>
      <c r="D133" s="57">
        <v>0.03</v>
      </c>
      <c r="E133" s="130"/>
    </row>
    <row r="134" spans="1:6" ht="15" customHeight="1" x14ac:dyDescent="0.25">
      <c r="A134" s="49" t="s">
        <v>125</v>
      </c>
      <c r="B134" s="117" t="s">
        <v>126</v>
      </c>
      <c r="C134" s="118"/>
      <c r="D134" s="57"/>
      <c r="E134" s="130"/>
    </row>
    <row r="135" spans="1:6" ht="15" customHeight="1" x14ac:dyDescent="0.25">
      <c r="A135" s="49" t="s">
        <v>127</v>
      </c>
      <c r="B135" s="117" t="s">
        <v>128</v>
      </c>
      <c r="C135" s="118"/>
      <c r="D135" s="57"/>
      <c r="E135" s="130"/>
    </row>
    <row r="136" spans="1:6" ht="15" customHeight="1" x14ac:dyDescent="0.25">
      <c r="A136" s="49" t="s">
        <v>129</v>
      </c>
      <c r="B136" s="117" t="s">
        <v>130</v>
      </c>
      <c r="C136" s="118"/>
      <c r="D136" s="57">
        <v>0.05</v>
      </c>
      <c r="E136" s="130"/>
      <c r="F136" s="68"/>
    </row>
    <row r="137" spans="1:6" ht="15" customHeight="1" x14ac:dyDescent="0.25">
      <c r="A137" s="49" t="s">
        <v>131</v>
      </c>
      <c r="B137" s="117" t="s">
        <v>132</v>
      </c>
      <c r="C137" s="118"/>
      <c r="D137" s="57"/>
      <c r="E137" s="130"/>
    </row>
    <row r="138" spans="1:6" ht="15" customHeight="1" x14ac:dyDescent="0.25">
      <c r="A138" s="49"/>
      <c r="B138" s="117" t="s">
        <v>133</v>
      </c>
      <c r="C138" s="118"/>
      <c r="D138" s="57">
        <f>SUM(D132:D137)</f>
        <v>8.6499999999999994E-2</v>
      </c>
      <c r="E138" s="130"/>
    </row>
    <row r="139" spans="1:6" ht="30" customHeight="1" x14ac:dyDescent="0.25">
      <c r="A139" s="42" t="s">
        <v>79</v>
      </c>
      <c r="B139" s="119" t="s">
        <v>134</v>
      </c>
      <c r="C139" s="120"/>
      <c r="D139" s="51">
        <f>((((1+D125+D126+D127)*(1+D128)*(1+D129))/(1-D138))-1)</f>
        <v>9.4690749863163726E-2</v>
      </c>
      <c r="E139" s="131"/>
      <c r="F139" s="69"/>
    </row>
    <row r="140" spans="1:6" x14ac:dyDescent="0.25">
      <c r="A140" s="4"/>
      <c r="B140" s="65"/>
      <c r="C140" s="65"/>
    </row>
    <row r="141" spans="1:6" ht="15" customHeight="1" x14ac:dyDescent="0.25">
      <c r="A141" s="128" t="s">
        <v>135</v>
      </c>
      <c r="B141" s="128"/>
      <c r="C141" s="128"/>
      <c r="D141" s="128"/>
      <c r="E141" s="128"/>
    </row>
    <row r="142" spans="1:6" ht="15" customHeight="1" x14ac:dyDescent="0.25">
      <c r="A142" s="128" t="s">
        <v>136</v>
      </c>
      <c r="B142" s="128"/>
      <c r="C142" s="128"/>
      <c r="D142" s="128"/>
      <c r="E142" s="128"/>
    </row>
    <row r="143" spans="1:6" ht="15" customHeight="1" x14ac:dyDescent="0.25">
      <c r="A143" s="128" t="s">
        <v>137</v>
      </c>
      <c r="B143" s="128"/>
      <c r="C143" s="128"/>
      <c r="D143" s="128"/>
      <c r="E143" s="42" t="s">
        <v>138</v>
      </c>
    </row>
    <row r="144" spans="1:6" ht="15" customHeight="1" x14ac:dyDescent="0.25">
      <c r="A144" s="49" t="s">
        <v>6</v>
      </c>
      <c r="B144" s="133" t="s">
        <v>139</v>
      </c>
      <c r="C144" s="133"/>
      <c r="D144" s="133"/>
      <c r="E144" s="58">
        <f>E38</f>
        <v>2301</v>
      </c>
    </row>
    <row r="145" spans="1:5" ht="15" customHeight="1" x14ac:dyDescent="0.25">
      <c r="A145" s="49" t="s">
        <v>8</v>
      </c>
      <c r="B145" s="133" t="s">
        <v>140</v>
      </c>
      <c r="C145" s="133"/>
      <c r="D145" s="133"/>
      <c r="E145" s="58">
        <f>E50</f>
        <v>1206.8999999999999</v>
      </c>
    </row>
    <row r="146" spans="1:5" ht="15" customHeight="1" x14ac:dyDescent="0.25">
      <c r="A146" s="49" t="s">
        <v>11</v>
      </c>
      <c r="B146" s="133" t="s">
        <v>141</v>
      </c>
      <c r="C146" s="133"/>
      <c r="D146" s="133"/>
      <c r="E146" s="58">
        <f>E60</f>
        <v>0</v>
      </c>
    </row>
    <row r="147" spans="1:5" ht="15" customHeight="1" x14ac:dyDescent="0.25">
      <c r="A147" s="49" t="s">
        <v>13</v>
      </c>
      <c r="B147" s="133" t="s">
        <v>99</v>
      </c>
      <c r="C147" s="133"/>
      <c r="D147" s="133"/>
      <c r="E147" s="58">
        <f>E120</f>
        <v>1879.57</v>
      </c>
    </row>
    <row r="148" spans="1:5" ht="15" customHeight="1" x14ac:dyDescent="0.25">
      <c r="A148" s="128" t="s">
        <v>142</v>
      </c>
      <c r="B148" s="128"/>
      <c r="C148" s="128"/>
      <c r="D148" s="128"/>
      <c r="E148" s="59">
        <f>SUM(E144:E147)</f>
        <v>5387.4699999999993</v>
      </c>
    </row>
    <row r="149" spans="1:5" ht="15" customHeight="1" x14ac:dyDescent="0.25">
      <c r="A149" s="49" t="s">
        <v>36</v>
      </c>
      <c r="B149" s="133" t="s">
        <v>143</v>
      </c>
      <c r="C149" s="133"/>
      <c r="D149" s="133"/>
      <c r="E149" s="58">
        <f>ROUND((E148*D139),2)</f>
        <v>510.14</v>
      </c>
    </row>
    <row r="150" spans="1:5" ht="15" customHeight="1" x14ac:dyDescent="0.25">
      <c r="A150" s="128" t="s">
        <v>144</v>
      </c>
      <c r="B150" s="128"/>
      <c r="C150" s="128"/>
      <c r="D150" s="128"/>
      <c r="E150" s="59">
        <f>SUM(E148:E149)</f>
        <v>5897.61</v>
      </c>
    </row>
  </sheetData>
  <mergeCells count="142">
    <mergeCell ref="A12:E12"/>
    <mergeCell ref="B13:C13"/>
    <mergeCell ref="D13:E13"/>
    <mergeCell ref="B14:C14"/>
    <mergeCell ref="D14:E14"/>
    <mergeCell ref="B15:C15"/>
    <mergeCell ref="D15:E15"/>
    <mergeCell ref="A3:E3"/>
    <mergeCell ref="A6:E6"/>
    <mergeCell ref="A7:E7"/>
    <mergeCell ref="A8:E8"/>
    <mergeCell ref="A9:B9"/>
    <mergeCell ref="A10:E10"/>
    <mergeCell ref="A22:E22"/>
    <mergeCell ref="B23:C23"/>
    <mergeCell ref="D23:E23"/>
    <mergeCell ref="B24:C24"/>
    <mergeCell ref="D24:E24"/>
    <mergeCell ref="B25:C25"/>
    <mergeCell ref="D25:E25"/>
    <mergeCell ref="B16:C16"/>
    <mergeCell ref="D16:E16"/>
    <mergeCell ref="A18:E18"/>
    <mergeCell ref="A19:B19"/>
    <mergeCell ref="D19:E19"/>
    <mergeCell ref="A20:B20"/>
    <mergeCell ref="D20:E20"/>
    <mergeCell ref="B31:D31"/>
    <mergeCell ref="B32:D32"/>
    <mergeCell ref="B33:D33"/>
    <mergeCell ref="B34:D34"/>
    <mergeCell ref="B35:D35"/>
    <mergeCell ref="B36:D36"/>
    <mergeCell ref="B26:C26"/>
    <mergeCell ref="D26:E26"/>
    <mergeCell ref="B27:C27"/>
    <mergeCell ref="D27:E27"/>
    <mergeCell ref="A29:E29"/>
    <mergeCell ref="B30:D30"/>
    <mergeCell ref="B45:D45"/>
    <mergeCell ref="B46:D46"/>
    <mergeCell ref="B47:D47"/>
    <mergeCell ref="B48:D48"/>
    <mergeCell ref="B49:D49"/>
    <mergeCell ref="A50:D50"/>
    <mergeCell ref="B37:D37"/>
    <mergeCell ref="A38:D38"/>
    <mergeCell ref="A41:E41"/>
    <mergeCell ref="B42:D42"/>
    <mergeCell ref="B43:D43"/>
    <mergeCell ref="B44:D44"/>
    <mergeCell ref="B59:D59"/>
    <mergeCell ref="A60:D60"/>
    <mergeCell ref="A61:E61"/>
    <mergeCell ref="A63:E63"/>
    <mergeCell ref="A64:E64"/>
    <mergeCell ref="B65:C65"/>
    <mergeCell ref="A51:E51"/>
    <mergeCell ref="A54:E54"/>
    <mergeCell ref="B55:D55"/>
    <mergeCell ref="B56:D56"/>
    <mergeCell ref="B57:D57"/>
    <mergeCell ref="B58:D58"/>
    <mergeCell ref="B72:C72"/>
    <mergeCell ref="B73:C73"/>
    <mergeCell ref="A74:C74"/>
    <mergeCell ref="A76:E76"/>
    <mergeCell ref="B77:C77"/>
    <mergeCell ref="B78:C78"/>
    <mergeCell ref="B66:C66"/>
    <mergeCell ref="B67:C67"/>
    <mergeCell ref="B68:C68"/>
    <mergeCell ref="B69:C69"/>
    <mergeCell ref="B70:C70"/>
    <mergeCell ref="B71:C71"/>
    <mergeCell ref="B86:C86"/>
    <mergeCell ref="B87:C87"/>
    <mergeCell ref="A88:C88"/>
    <mergeCell ref="A90:E90"/>
    <mergeCell ref="B91:C91"/>
    <mergeCell ref="B92:C92"/>
    <mergeCell ref="B79:C79"/>
    <mergeCell ref="B80:C80"/>
    <mergeCell ref="B81:C81"/>
    <mergeCell ref="A82:C82"/>
    <mergeCell ref="A84:E84"/>
    <mergeCell ref="B85:C85"/>
    <mergeCell ref="A100:E100"/>
    <mergeCell ref="B101:C101"/>
    <mergeCell ref="B102:C102"/>
    <mergeCell ref="B103:C103"/>
    <mergeCell ref="B104:C104"/>
    <mergeCell ref="B105:C105"/>
    <mergeCell ref="B93:C93"/>
    <mergeCell ref="B94:C94"/>
    <mergeCell ref="B95:C95"/>
    <mergeCell ref="B96:C96"/>
    <mergeCell ref="B97:C97"/>
    <mergeCell ref="A98:C98"/>
    <mergeCell ref="B113:C113"/>
    <mergeCell ref="B114:C114"/>
    <mergeCell ref="B115:C115"/>
    <mergeCell ref="B116:C116"/>
    <mergeCell ref="B117:C117"/>
    <mergeCell ref="B118:C118"/>
    <mergeCell ref="B106:C106"/>
    <mergeCell ref="B107:C107"/>
    <mergeCell ref="A108:C108"/>
    <mergeCell ref="B109:C109"/>
    <mergeCell ref="A110:C110"/>
    <mergeCell ref="A112:E112"/>
    <mergeCell ref="B119:C119"/>
    <mergeCell ref="A120:C120"/>
    <mergeCell ref="A122:E122"/>
    <mergeCell ref="B123:C123"/>
    <mergeCell ref="B124:C124"/>
    <mergeCell ref="E124:E139"/>
    <mergeCell ref="B125:C125"/>
    <mergeCell ref="B126:C126"/>
    <mergeCell ref="B127:C127"/>
    <mergeCell ref="B128:C128"/>
    <mergeCell ref="B135:C135"/>
    <mergeCell ref="B136:C136"/>
    <mergeCell ref="B137:C137"/>
    <mergeCell ref="B138:C138"/>
    <mergeCell ref="B139:C139"/>
    <mergeCell ref="A150:D150"/>
    <mergeCell ref="A142:E142"/>
    <mergeCell ref="A143:D143"/>
    <mergeCell ref="B144:D144"/>
    <mergeCell ref="B145:D145"/>
    <mergeCell ref="B146:D146"/>
    <mergeCell ref="B147:D147"/>
    <mergeCell ref="A141:E141"/>
    <mergeCell ref="B129:C129"/>
    <mergeCell ref="B130:C130"/>
    <mergeCell ref="B131:C131"/>
    <mergeCell ref="B132:C132"/>
    <mergeCell ref="B133:C133"/>
    <mergeCell ref="B134:C134"/>
    <mergeCell ref="A148:D148"/>
    <mergeCell ref="B149:D14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F150"/>
  <sheetViews>
    <sheetView topLeftCell="A145" zoomScale="120" zoomScaleNormal="120" workbookViewId="0">
      <selection activeCell="D125" sqref="D125:D129"/>
    </sheetView>
  </sheetViews>
  <sheetFormatPr defaultRowHeight="15" x14ac:dyDescent="0.25"/>
  <cols>
    <col min="1" max="1" width="7.7109375" style="64" customWidth="1"/>
    <col min="2" max="2" width="6.140625" style="64" customWidth="1"/>
    <col min="3" max="3" width="56.42578125" style="64" customWidth="1"/>
    <col min="4" max="4" width="9.5703125" style="64" customWidth="1"/>
    <col min="5" max="5" width="15.140625" style="64" bestFit="1" customWidth="1"/>
    <col min="6" max="6" width="11.28515625" style="64" bestFit="1" customWidth="1"/>
    <col min="7" max="16384" width="9.140625" style="64"/>
  </cols>
  <sheetData>
    <row r="3" spans="1:5" ht="32.25" customHeight="1" x14ac:dyDescent="0.25">
      <c r="A3" s="132" t="s">
        <v>0</v>
      </c>
      <c r="B3" s="132"/>
      <c r="C3" s="132"/>
      <c r="D3" s="132"/>
      <c r="E3" s="132"/>
    </row>
    <row r="4" spans="1:5" x14ac:dyDescent="0.25">
      <c r="A4" s="1"/>
      <c r="B4" s="65"/>
      <c r="C4" s="65"/>
    </row>
    <row r="5" spans="1:5" ht="15.75" x14ac:dyDescent="0.25">
      <c r="A5" s="3"/>
      <c r="B5" s="65"/>
      <c r="C5" s="65"/>
    </row>
    <row r="6" spans="1:5" x14ac:dyDescent="0.25">
      <c r="A6" s="128" t="s">
        <v>1</v>
      </c>
      <c r="B6" s="128"/>
      <c r="C6" s="128"/>
      <c r="D6" s="128"/>
      <c r="E6" s="128"/>
    </row>
    <row r="7" spans="1:5" ht="15" customHeight="1" x14ac:dyDescent="0.25">
      <c r="A7" s="128" t="s">
        <v>2</v>
      </c>
      <c r="B7" s="128"/>
      <c r="C7" s="128"/>
      <c r="D7" s="128"/>
      <c r="E7" s="128"/>
    </row>
    <row r="8" spans="1:5" x14ac:dyDescent="0.25">
      <c r="A8" s="119" t="s">
        <v>3</v>
      </c>
      <c r="B8" s="125"/>
      <c r="C8" s="125"/>
      <c r="D8" s="125"/>
      <c r="E8" s="120"/>
    </row>
    <row r="9" spans="1:5" x14ac:dyDescent="0.25">
      <c r="A9" s="119" t="s">
        <v>4</v>
      </c>
      <c r="B9" s="120"/>
      <c r="C9" s="38" t="s">
        <v>248</v>
      </c>
      <c r="D9" s="39"/>
      <c r="E9" s="40"/>
    </row>
    <row r="10" spans="1:5" ht="15" customHeight="1" x14ac:dyDescent="0.25">
      <c r="A10" s="133"/>
      <c r="B10" s="133"/>
      <c r="C10" s="133"/>
      <c r="D10" s="133"/>
      <c r="E10" s="133"/>
    </row>
    <row r="11" spans="1:5" x14ac:dyDescent="0.25">
      <c r="A11" s="4"/>
      <c r="B11" s="65"/>
      <c r="C11" s="65"/>
    </row>
    <row r="12" spans="1:5" ht="15" customHeight="1" x14ac:dyDescent="0.25">
      <c r="A12" s="128" t="s">
        <v>5</v>
      </c>
      <c r="B12" s="128"/>
      <c r="C12" s="128"/>
      <c r="D12" s="128"/>
      <c r="E12" s="128"/>
    </row>
    <row r="13" spans="1:5" x14ac:dyDescent="0.25">
      <c r="A13" s="49" t="s">
        <v>6</v>
      </c>
      <c r="B13" s="117" t="s">
        <v>7</v>
      </c>
      <c r="C13" s="118"/>
      <c r="D13" s="148"/>
      <c r="E13" s="148"/>
    </row>
    <row r="14" spans="1:5" ht="15" customHeight="1" x14ac:dyDescent="0.25">
      <c r="A14" s="49" t="s">
        <v>8</v>
      </c>
      <c r="B14" s="117" t="s">
        <v>9</v>
      </c>
      <c r="C14" s="118"/>
      <c r="D14" s="133" t="s">
        <v>10</v>
      </c>
      <c r="E14" s="133"/>
    </row>
    <row r="15" spans="1:5" ht="45" customHeight="1" x14ac:dyDescent="0.25">
      <c r="A15" s="49" t="s">
        <v>11</v>
      </c>
      <c r="B15" s="117" t="s">
        <v>12</v>
      </c>
      <c r="C15" s="118"/>
      <c r="D15" s="149" t="str">
        <f>'QUAD SAL'!C11</f>
        <v>DF000010/2019 e TA DF000046/2019 SEAC/SINDSERVIÇOS</v>
      </c>
      <c r="E15" s="149"/>
    </row>
    <row r="16" spans="1:5" ht="15" customHeight="1" x14ac:dyDescent="0.25">
      <c r="A16" s="49" t="s">
        <v>13</v>
      </c>
      <c r="B16" s="117" t="s">
        <v>14</v>
      </c>
      <c r="C16" s="118"/>
      <c r="D16" s="133" t="s">
        <v>15</v>
      </c>
      <c r="E16" s="133"/>
    </row>
    <row r="17" spans="1:5" x14ac:dyDescent="0.25">
      <c r="A17" s="46"/>
      <c r="B17" s="47"/>
      <c r="C17" s="47"/>
      <c r="D17" s="48"/>
      <c r="E17" s="48"/>
    </row>
    <row r="18" spans="1:5" ht="15" customHeight="1" x14ac:dyDescent="0.25">
      <c r="A18" s="150" t="s">
        <v>16</v>
      </c>
      <c r="B18" s="150"/>
      <c r="C18" s="128"/>
      <c r="D18" s="128"/>
      <c r="E18" s="128"/>
    </row>
    <row r="19" spans="1:5" ht="48" customHeight="1" x14ac:dyDescent="0.25">
      <c r="A19" s="128" t="s">
        <v>17</v>
      </c>
      <c r="B19" s="128"/>
      <c r="C19" s="42" t="s">
        <v>18</v>
      </c>
      <c r="D19" s="128" t="s">
        <v>19</v>
      </c>
      <c r="E19" s="128"/>
    </row>
    <row r="20" spans="1:5" ht="15" customHeight="1" x14ac:dyDescent="0.25">
      <c r="A20" s="133" t="s">
        <v>20</v>
      </c>
      <c r="B20" s="133"/>
      <c r="C20" s="49" t="s">
        <v>21</v>
      </c>
      <c r="D20" s="133">
        <v>1</v>
      </c>
      <c r="E20" s="133"/>
    </row>
    <row r="21" spans="1:5" x14ac:dyDescent="0.25">
      <c r="A21" s="4"/>
      <c r="B21" s="65"/>
      <c r="C21" s="65"/>
    </row>
    <row r="22" spans="1:5" ht="15" customHeight="1" x14ac:dyDescent="0.25">
      <c r="A22" s="128" t="s">
        <v>22</v>
      </c>
      <c r="B22" s="128"/>
      <c r="C22" s="128"/>
      <c r="D22" s="128"/>
      <c r="E22" s="128"/>
    </row>
    <row r="23" spans="1:5" ht="30" customHeight="1" x14ac:dyDescent="0.25">
      <c r="A23" s="49">
        <v>1</v>
      </c>
      <c r="B23" s="117" t="s">
        <v>23</v>
      </c>
      <c r="C23" s="118"/>
      <c r="D23" s="133" t="str">
        <f>'QUAD SAL'!A17</f>
        <v>Ajudante Geral de Manutenção</v>
      </c>
      <c r="E23" s="133"/>
    </row>
    <row r="24" spans="1:5" x14ac:dyDescent="0.25">
      <c r="A24" s="49">
        <v>2</v>
      </c>
      <c r="B24" s="117" t="s">
        <v>24</v>
      </c>
      <c r="C24" s="118"/>
      <c r="D24" s="134">
        <f>'QUAD SAL'!D17</f>
        <v>1198.8699999999999</v>
      </c>
      <c r="E24" s="134"/>
    </row>
    <row r="25" spans="1:5" ht="15" customHeight="1" x14ac:dyDescent="0.25">
      <c r="A25" s="49">
        <v>3</v>
      </c>
      <c r="B25" s="117" t="s">
        <v>25</v>
      </c>
      <c r="C25" s="118"/>
      <c r="D25" s="133" t="str">
        <f>'QUAD SAL'!B17</f>
        <v>Ajudante</v>
      </c>
      <c r="E25" s="133"/>
    </row>
    <row r="26" spans="1:5" x14ac:dyDescent="0.25">
      <c r="A26" s="49">
        <v>4</v>
      </c>
      <c r="B26" s="117" t="s">
        <v>26</v>
      </c>
      <c r="C26" s="118"/>
      <c r="D26" s="148">
        <v>43466</v>
      </c>
      <c r="E26" s="148"/>
    </row>
    <row r="27" spans="1:5" x14ac:dyDescent="0.25">
      <c r="A27" s="49">
        <v>5</v>
      </c>
      <c r="B27" s="117" t="s">
        <v>27</v>
      </c>
      <c r="C27" s="118"/>
      <c r="D27" s="133">
        <f>'AN XII-4 RESUMO MO'!B16</f>
        <v>5</v>
      </c>
      <c r="E27" s="133"/>
    </row>
    <row r="28" spans="1:5" x14ac:dyDescent="0.25">
      <c r="A28" s="4"/>
      <c r="B28" s="65"/>
      <c r="C28" s="65"/>
    </row>
    <row r="29" spans="1:5" ht="15" customHeight="1" x14ac:dyDescent="0.25">
      <c r="A29" s="128" t="s">
        <v>28</v>
      </c>
      <c r="B29" s="128"/>
      <c r="C29" s="128"/>
      <c r="D29" s="128"/>
      <c r="E29" s="128"/>
    </row>
    <row r="30" spans="1:5" x14ac:dyDescent="0.25">
      <c r="A30" s="42" t="s">
        <v>29</v>
      </c>
      <c r="B30" s="143" t="s">
        <v>30</v>
      </c>
      <c r="C30" s="143"/>
      <c r="D30" s="143"/>
      <c r="E30" s="42" t="s">
        <v>31</v>
      </c>
    </row>
    <row r="31" spans="1:5" x14ac:dyDescent="0.25">
      <c r="A31" s="49" t="s">
        <v>6</v>
      </c>
      <c r="B31" s="139" t="s">
        <v>32</v>
      </c>
      <c r="C31" s="139"/>
      <c r="D31" s="139"/>
      <c r="E31" s="44">
        <f>D24</f>
        <v>1198.8699999999999</v>
      </c>
    </row>
    <row r="32" spans="1:5" x14ac:dyDescent="0.25">
      <c r="A32" s="49" t="s">
        <v>8</v>
      </c>
      <c r="B32" s="139" t="s">
        <v>33</v>
      </c>
      <c r="C32" s="139"/>
      <c r="D32" s="139"/>
      <c r="E32" s="44">
        <f>'QUAD SAL'!F17</f>
        <v>0</v>
      </c>
    </row>
    <row r="33" spans="1:5" x14ac:dyDescent="0.25">
      <c r="A33" s="49" t="s">
        <v>11</v>
      </c>
      <c r="B33" s="139" t="s">
        <v>34</v>
      </c>
      <c r="C33" s="139"/>
      <c r="D33" s="139"/>
      <c r="E33" s="44">
        <f>'QUAD SAL'!E17</f>
        <v>0</v>
      </c>
    </row>
    <row r="34" spans="1:5" x14ac:dyDescent="0.25">
      <c r="A34" s="49" t="s">
        <v>13</v>
      </c>
      <c r="B34" s="139" t="s">
        <v>35</v>
      </c>
      <c r="C34" s="139"/>
      <c r="D34" s="139"/>
      <c r="E34" s="44">
        <v>0</v>
      </c>
    </row>
    <row r="35" spans="1:5" x14ac:dyDescent="0.25">
      <c r="A35" s="49" t="s">
        <v>36</v>
      </c>
      <c r="B35" s="139" t="s">
        <v>37</v>
      </c>
      <c r="C35" s="139"/>
      <c r="D35" s="139"/>
      <c r="E35" s="44">
        <v>0</v>
      </c>
    </row>
    <row r="36" spans="1:5" x14ac:dyDescent="0.25">
      <c r="A36" s="49" t="s">
        <v>38</v>
      </c>
      <c r="B36" s="139" t="s">
        <v>39</v>
      </c>
      <c r="C36" s="139"/>
      <c r="D36" s="139"/>
      <c r="E36" s="44">
        <v>0</v>
      </c>
    </row>
    <row r="37" spans="1:5" x14ac:dyDescent="0.25">
      <c r="A37" s="49" t="s">
        <v>40</v>
      </c>
      <c r="B37" s="139" t="s">
        <v>41</v>
      </c>
      <c r="C37" s="139"/>
      <c r="D37" s="139"/>
      <c r="E37" s="44">
        <v>0</v>
      </c>
    </row>
    <row r="38" spans="1:5" ht="15" customHeight="1" x14ac:dyDescent="0.25">
      <c r="A38" s="121" t="s">
        <v>42</v>
      </c>
      <c r="B38" s="121"/>
      <c r="C38" s="121"/>
      <c r="D38" s="121"/>
      <c r="E38" s="45">
        <f>SUM(E31:E37)</f>
        <v>1198.8699999999999</v>
      </c>
    </row>
    <row r="39" spans="1:5" x14ac:dyDescent="0.25">
      <c r="A39" s="4"/>
      <c r="B39" s="65"/>
      <c r="C39" s="65"/>
    </row>
    <row r="40" spans="1:5" x14ac:dyDescent="0.25">
      <c r="A40" s="4"/>
      <c r="B40" s="65"/>
      <c r="C40" s="65"/>
    </row>
    <row r="41" spans="1:5" ht="15" customHeight="1" x14ac:dyDescent="0.25">
      <c r="A41" s="140" t="s">
        <v>43</v>
      </c>
      <c r="B41" s="141"/>
      <c r="C41" s="141"/>
      <c r="D41" s="141"/>
      <c r="E41" s="142"/>
    </row>
    <row r="42" spans="1:5" x14ac:dyDescent="0.25">
      <c r="A42" s="42" t="s">
        <v>44</v>
      </c>
      <c r="B42" s="143" t="s">
        <v>45</v>
      </c>
      <c r="C42" s="143"/>
      <c r="D42" s="143"/>
      <c r="E42" s="23" t="s">
        <v>31</v>
      </c>
    </row>
    <row r="43" spans="1:5" x14ac:dyDescent="0.25">
      <c r="A43" s="49" t="s">
        <v>6</v>
      </c>
      <c r="B43" s="139" t="s">
        <v>46</v>
      </c>
      <c r="C43" s="139"/>
      <c r="D43" s="139"/>
      <c r="E43" s="36">
        <f>ROUND((22*('QUAD SAL'!H17*2)),2)</f>
        <v>220</v>
      </c>
    </row>
    <row r="44" spans="1:5" x14ac:dyDescent="0.25">
      <c r="A44" s="49" t="s">
        <v>47</v>
      </c>
      <c r="B44" s="139" t="s">
        <v>48</v>
      </c>
      <c r="C44" s="139"/>
      <c r="D44" s="139"/>
      <c r="E44" s="36">
        <f>ROUND((E31*6%),2)</f>
        <v>71.930000000000007</v>
      </c>
    </row>
    <row r="45" spans="1:5" x14ac:dyDescent="0.25">
      <c r="A45" s="49" t="s">
        <v>8</v>
      </c>
      <c r="B45" s="139" t="s">
        <v>49</v>
      </c>
      <c r="C45" s="139"/>
      <c r="D45" s="139"/>
      <c r="E45" s="36">
        <f>ROUND((22*'QUAD SAL'!G17),2)</f>
        <v>719.4</v>
      </c>
    </row>
    <row r="46" spans="1:5" x14ac:dyDescent="0.25">
      <c r="A46" s="49" t="s">
        <v>11</v>
      </c>
      <c r="B46" s="139" t="s">
        <v>50</v>
      </c>
      <c r="C46" s="139"/>
      <c r="D46" s="139"/>
      <c r="E46" s="36">
        <f>'QUAD SAL'!I17</f>
        <v>149</v>
      </c>
    </row>
    <row r="47" spans="1:5" x14ac:dyDescent="0.25">
      <c r="A47" s="49" t="s">
        <v>13</v>
      </c>
      <c r="B47" s="139" t="s">
        <v>51</v>
      </c>
      <c r="C47" s="139"/>
      <c r="D47" s="139"/>
      <c r="E47" s="36">
        <f>0</f>
        <v>0</v>
      </c>
    </row>
    <row r="48" spans="1:5" x14ac:dyDescent="0.25">
      <c r="A48" s="49" t="s">
        <v>36</v>
      </c>
      <c r="B48" s="139" t="s">
        <v>52</v>
      </c>
      <c r="C48" s="139"/>
      <c r="D48" s="139"/>
      <c r="E48" s="36">
        <f>'QUAD SAL'!K17</f>
        <v>2</v>
      </c>
    </row>
    <row r="49" spans="1:5" x14ac:dyDescent="0.25">
      <c r="A49" s="49" t="s">
        <v>38</v>
      </c>
      <c r="B49" s="139" t="s">
        <v>249</v>
      </c>
      <c r="C49" s="139"/>
      <c r="D49" s="139"/>
      <c r="E49" s="36">
        <f>'QUAD SAL'!J17</f>
        <v>10.3</v>
      </c>
    </row>
    <row r="50" spans="1:5" ht="15" customHeight="1" x14ac:dyDescent="0.25">
      <c r="A50" s="121" t="s">
        <v>54</v>
      </c>
      <c r="B50" s="121"/>
      <c r="C50" s="121"/>
      <c r="D50" s="121"/>
      <c r="E50" s="37">
        <f>SUM(E43:E49)</f>
        <v>1172.6299999999999</v>
      </c>
    </row>
    <row r="51" spans="1:5" ht="15" customHeight="1" x14ac:dyDescent="0.25">
      <c r="A51" s="144" t="s">
        <v>55</v>
      </c>
      <c r="B51" s="145"/>
      <c r="C51" s="145"/>
      <c r="D51" s="145"/>
      <c r="E51" s="145"/>
    </row>
    <row r="52" spans="1:5" x14ac:dyDescent="0.25">
      <c r="A52" s="4"/>
      <c r="B52" s="65"/>
      <c r="C52" s="65"/>
    </row>
    <row r="53" spans="1:5" x14ac:dyDescent="0.25">
      <c r="A53" s="4"/>
      <c r="B53" s="65"/>
      <c r="C53" s="65"/>
    </row>
    <row r="54" spans="1:5" ht="15" customHeight="1" x14ac:dyDescent="0.25">
      <c r="A54" s="128" t="s">
        <v>56</v>
      </c>
      <c r="B54" s="128"/>
      <c r="C54" s="128"/>
      <c r="D54" s="128"/>
      <c r="E54" s="128"/>
    </row>
    <row r="55" spans="1:5" x14ac:dyDescent="0.25">
      <c r="A55" s="41" t="s">
        <v>57</v>
      </c>
      <c r="B55" s="138" t="s">
        <v>58</v>
      </c>
      <c r="C55" s="138"/>
      <c r="D55" s="138"/>
      <c r="E55" s="17" t="s">
        <v>31</v>
      </c>
    </row>
    <row r="56" spans="1:5" x14ac:dyDescent="0.25">
      <c r="A56" s="49" t="s">
        <v>6</v>
      </c>
      <c r="B56" s="139" t="s">
        <v>59</v>
      </c>
      <c r="C56" s="139"/>
      <c r="D56" s="139"/>
      <c r="E56" s="36"/>
    </row>
    <row r="57" spans="1:5" ht="30" customHeight="1" x14ac:dyDescent="0.25">
      <c r="A57" s="49" t="s">
        <v>8</v>
      </c>
      <c r="B57" s="139" t="s">
        <v>60</v>
      </c>
      <c r="C57" s="139"/>
      <c r="D57" s="139"/>
      <c r="E57" s="36">
        <v>0</v>
      </c>
    </row>
    <row r="58" spans="1:5" x14ac:dyDescent="0.25">
      <c r="A58" s="49" t="s">
        <v>11</v>
      </c>
      <c r="B58" s="139" t="s">
        <v>61</v>
      </c>
      <c r="C58" s="139"/>
      <c r="D58" s="139"/>
      <c r="E58" s="36"/>
    </row>
    <row r="59" spans="1:5" x14ac:dyDescent="0.25">
      <c r="A59" s="49" t="s">
        <v>13</v>
      </c>
      <c r="B59" s="139" t="s">
        <v>62</v>
      </c>
      <c r="C59" s="139"/>
      <c r="D59" s="139"/>
      <c r="E59" s="36">
        <v>0</v>
      </c>
    </row>
    <row r="60" spans="1:5" ht="15" customHeight="1" x14ac:dyDescent="0.25">
      <c r="A60" s="121" t="s">
        <v>63</v>
      </c>
      <c r="B60" s="121"/>
      <c r="C60" s="121"/>
      <c r="D60" s="121"/>
      <c r="E60" s="37">
        <f>SUM(E56:E59)</f>
        <v>0</v>
      </c>
    </row>
    <row r="61" spans="1:5" ht="15" customHeight="1" x14ac:dyDescent="0.25">
      <c r="A61" s="151" t="s">
        <v>64</v>
      </c>
      <c r="B61" s="145"/>
      <c r="C61" s="145"/>
      <c r="D61" s="145"/>
      <c r="E61" s="145"/>
    </row>
    <row r="62" spans="1:5" x14ac:dyDescent="0.25">
      <c r="A62" s="4"/>
      <c r="B62" s="65"/>
      <c r="C62" s="65"/>
    </row>
    <row r="63" spans="1:5" x14ac:dyDescent="0.25">
      <c r="A63" s="135" t="s">
        <v>65</v>
      </c>
      <c r="B63" s="136"/>
      <c r="C63" s="136"/>
      <c r="D63" s="136"/>
      <c r="E63" s="137"/>
    </row>
    <row r="64" spans="1:5" x14ac:dyDescent="0.25">
      <c r="A64" s="135" t="s">
        <v>66</v>
      </c>
      <c r="B64" s="136"/>
      <c r="C64" s="136"/>
      <c r="D64" s="136"/>
      <c r="E64" s="137"/>
    </row>
    <row r="65" spans="1:5" ht="15" customHeight="1" x14ac:dyDescent="0.25">
      <c r="A65" s="7" t="s">
        <v>67</v>
      </c>
      <c r="B65" s="146" t="s">
        <v>68</v>
      </c>
      <c r="C65" s="147"/>
      <c r="D65" s="7" t="s">
        <v>69</v>
      </c>
      <c r="E65" s="7" t="s">
        <v>31</v>
      </c>
    </row>
    <row r="66" spans="1:5" ht="15" customHeight="1" x14ac:dyDescent="0.25">
      <c r="A66" s="5" t="s">
        <v>6</v>
      </c>
      <c r="B66" s="122" t="s">
        <v>70</v>
      </c>
      <c r="C66" s="123"/>
      <c r="D66" s="43">
        <v>0.2</v>
      </c>
      <c r="E66" s="34">
        <f>ROUND(($E$38*D66),2)</f>
        <v>239.77</v>
      </c>
    </row>
    <row r="67" spans="1:5" x14ac:dyDescent="0.25">
      <c r="A67" s="5" t="s">
        <v>8</v>
      </c>
      <c r="B67" s="122" t="s">
        <v>71</v>
      </c>
      <c r="C67" s="123"/>
      <c r="D67" s="43">
        <v>1.4999999999999999E-2</v>
      </c>
      <c r="E67" s="34">
        <f t="shared" ref="E67:E73" si="0">ROUND(($E$38*D67),2)</f>
        <v>17.98</v>
      </c>
    </row>
    <row r="68" spans="1:5" x14ac:dyDescent="0.25">
      <c r="A68" s="5" t="s">
        <v>11</v>
      </c>
      <c r="B68" s="122" t="s">
        <v>72</v>
      </c>
      <c r="C68" s="123"/>
      <c r="D68" s="43">
        <v>0.01</v>
      </c>
      <c r="E68" s="34">
        <f t="shared" si="0"/>
        <v>11.99</v>
      </c>
    </row>
    <row r="69" spans="1:5" x14ac:dyDescent="0.25">
      <c r="A69" s="5" t="s">
        <v>13</v>
      </c>
      <c r="B69" s="122" t="s">
        <v>73</v>
      </c>
      <c r="C69" s="123"/>
      <c r="D69" s="43">
        <v>2E-3</v>
      </c>
      <c r="E69" s="34">
        <f t="shared" si="0"/>
        <v>2.4</v>
      </c>
    </row>
    <row r="70" spans="1:5" x14ac:dyDescent="0.25">
      <c r="A70" s="5" t="s">
        <v>36</v>
      </c>
      <c r="B70" s="122" t="s">
        <v>74</v>
      </c>
      <c r="C70" s="123"/>
      <c r="D70" s="43">
        <v>2.5000000000000001E-2</v>
      </c>
      <c r="E70" s="34">
        <f t="shared" si="0"/>
        <v>29.97</v>
      </c>
    </row>
    <row r="71" spans="1:5" x14ac:dyDescent="0.25">
      <c r="A71" s="5" t="s">
        <v>38</v>
      </c>
      <c r="B71" s="122" t="s">
        <v>75</v>
      </c>
      <c r="C71" s="123"/>
      <c r="D71" s="43">
        <v>0.08</v>
      </c>
      <c r="E71" s="34">
        <f t="shared" si="0"/>
        <v>95.91</v>
      </c>
    </row>
    <row r="72" spans="1:5" x14ac:dyDescent="0.25">
      <c r="A72" s="5" t="s">
        <v>40</v>
      </c>
      <c r="B72" s="122" t="s">
        <v>76</v>
      </c>
      <c r="C72" s="123"/>
      <c r="D72" s="43">
        <v>0.06</v>
      </c>
      <c r="E72" s="34">
        <f t="shared" si="0"/>
        <v>71.930000000000007</v>
      </c>
    </row>
    <row r="73" spans="1:5" x14ac:dyDescent="0.25">
      <c r="A73" s="8" t="s">
        <v>77</v>
      </c>
      <c r="B73" s="154" t="s">
        <v>78</v>
      </c>
      <c r="C73" s="155"/>
      <c r="D73" s="50">
        <v>6.0000000000000001E-3</v>
      </c>
      <c r="E73" s="34">
        <f t="shared" si="0"/>
        <v>7.19</v>
      </c>
    </row>
    <row r="74" spans="1:5" x14ac:dyDescent="0.25">
      <c r="A74" s="121" t="s">
        <v>79</v>
      </c>
      <c r="B74" s="121"/>
      <c r="C74" s="121"/>
      <c r="D74" s="51">
        <f>SUM(D66:D73)</f>
        <v>0.39800000000000008</v>
      </c>
      <c r="E74" s="37">
        <f>SUM(E66:E73)</f>
        <v>477.14</v>
      </c>
    </row>
    <row r="75" spans="1:5" x14ac:dyDescent="0.25">
      <c r="A75" s="4"/>
      <c r="B75" s="65"/>
      <c r="C75" s="65"/>
    </row>
    <row r="76" spans="1:5" x14ac:dyDescent="0.25">
      <c r="A76" s="135" t="s">
        <v>80</v>
      </c>
      <c r="B76" s="136"/>
      <c r="C76" s="136"/>
      <c r="D76" s="136"/>
      <c r="E76" s="137"/>
    </row>
    <row r="77" spans="1:5" ht="15" customHeight="1" x14ac:dyDescent="0.25">
      <c r="A77" s="7" t="s">
        <v>81</v>
      </c>
      <c r="B77" s="146" t="s">
        <v>82</v>
      </c>
      <c r="C77" s="147"/>
      <c r="D77" s="7" t="s">
        <v>69</v>
      </c>
      <c r="E77" s="7" t="s">
        <v>31</v>
      </c>
    </row>
    <row r="78" spans="1:5" ht="15" customHeight="1" x14ac:dyDescent="0.25">
      <c r="A78" s="5" t="s">
        <v>6</v>
      </c>
      <c r="B78" s="122" t="s">
        <v>234</v>
      </c>
      <c r="C78" s="123"/>
      <c r="D78" s="43">
        <v>8.3299999999999999E-2</v>
      </c>
      <c r="E78" s="34">
        <f t="shared" ref="E78" si="1">ROUND(($E$38*D78),2)</f>
        <v>99.87</v>
      </c>
    </row>
    <row r="79" spans="1:5" ht="15" customHeight="1" x14ac:dyDescent="0.25">
      <c r="A79" s="5"/>
      <c r="B79" s="152" t="s">
        <v>83</v>
      </c>
      <c r="C79" s="153"/>
      <c r="D79" s="54">
        <f>SUM(D78)</f>
        <v>8.3299999999999999E-2</v>
      </c>
      <c r="E79" s="55">
        <f>SUM(E78)</f>
        <v>99.87</v>
      </c>
    </row>
    <row r="80" spans="1:5" ht="15" customHeight="1" x14ac:dyDescent="0.25">
      <c r="A80" s="52" t="s">
        <v>8</v>
      </c>
      <c r="B80" s="122" t="s">
        <v>84</v>
      </c>
      <c r="C80" s="123"/>
      <c r="D80" s="50">
        <f>(D74*D79)</f>
        <v>3.3153400000000006E-2</v>
      </c>
      <c r="E80" s="34">
        <f t="shared" ref="E80:E81" si="2">ROUND(($E$38*D80),2)</f>
        <v>39.75</v>
      </c>
    </row>
    <row r="81" spans="1:5" ht="30" customHeight="1" x14ac:dyDescent="0.25">
      <c r="A81" s="5" t="s">
        <v>11</v>
      </c>
      <c r="B81" s="122" t="s">
        <v>240</v>
      </c>
      <c r="C81" s="123"/>
      <c r="D81" s="43">
        <v>0.121</v>
      </c>
      <c r="E81" s="34">
        <f t="shared" si="2"/>
        <v>145.06</v>
      </c>
    </row>
    <row r="82" spans="1:5" x14ac:dyDescent="0.25">
      <c r="A82" s="121" t="s">
        <v>79</v>
      </c>
      <c r="B82" s="121"/>
      <c r="C82" s="121"/>
      <c r="D82" s="53">
        <f>SUM(D79:D81)</f>
        <v>0.23745340000000001</v>
      </c>
      <c r="E82" s="35">
        <f>SUM(E79:E81)</f>
        <v>284.68</v>
      </c>
    </row>
    <row r="83" spans="1:5" x14ac:dyDescent="0.25">
      <c r="A83" s="4"/>
      <c r="B83" s="65"/>
      <c r="C83" s="65"/>
    </row>
    <row r="84" spans="1:5" x14ac:dyDescent="0.25">
      <c r="A84" s="135" t="s">
        <v>85</v>
      </c>
      <c r="B84" s="136"/>
      <c r="C84" s="136"/>
      <c r="D84" s="136"/>
      <c r="E84" s="137"/>
    </row>
    <row r="85" spans="1:5" ht="15" customHeight="1" x14ac:dyDescent="0.25">
      <c r="A85" s="7" t="s">
        <v>86</v>
      </c>
      <c r="B85" s="146" t="s">
        <v>87</v>
      </c>
      <c r="C85" s="147"/>
      <c r="D85" s="7" t="s">
        <v>69</v>
      </c>
      <c r="E85" s="7" t="s">
        <v>31</v>
      </c>
    </row>
    <row r="86" spans="1:5" ht="30" customHeight="1" x14ac:dyDescent="0.25">
      <c r="A86" s="5" t="s">
        <v>6</v>
      </c>
      <c r="B86" s="122" t="s">
        <v>235</v>
      </c>
      <c r="C86" s="123"/>
      <c r="D86" s="43"/>
      <c r="E86" s="34">
        <f t="shared" ref="E86:E87" si="3">ROUND(($E$38*D86),2)</f>
        <v>0</v>
      </c>
    </row>
    <row r="87" spans="1:5" ht="15" customHeight="1" x14ac:dyDescent="0.25">
      <c r="A87" s="8" t="s">
        <v>8</v>
      </c>
      <c r="B87" s="154" t="s">
        <v>88</v>
      </c>
      <c r="C87" s="155"/>
      <c r="D87" s="43">
        <f>D74*D86</f>
        <v>0</v>
      </c>
      <c r="E87" s="34">
        <f t="shared" si="3"/>
        <v>0</v>
      </c>
    </row>
    <row r="88" spans="1:5" x14ac:dyDescent="0.25">
      <c r="A88" s="121" t="s">
        <v>79</v>
      </c>
      <c r="B88" s="121"/>
      <c r="C88" s="121"/>
      <c r="D88" s="53">
        <f>SUM(D86:D87)</f>
        <v>0</v>
      </c>
      <c r="E88" s="35">
        <f>SUM(E86:E87)</f>
        <v>0</v>
      </c>
    </row>
    <row r="89" spans="1:5" x14ac:dyDescent="0.25">
      <c r="A89" s="4"/>
      <c r="B89" s="65"/>
      <c r="C89" s="65"/>
    </row>
    <row r="90" spans="1:5" x14ac:dyDescent="0.25">
      <c r="A90" s="135" t="s">
        <v>89</v>
      </c>
      <c r="B90" s="136"/>
      <c r="C90" s="136"/>
      <c r="D90" s="136"/>
      <c r="E90" s="137"/>
    </row>
    <row r="91" spans="1:5" ht="15" customHeight="1" x14ac:dyDescent="0.25">
      <c r="A91" s="7" t="s">
        <v>90</v>
      </c>
      <c r="B91" s="146" t="s">
        <v>91</v>
      </c>
      <c r="C91" s="147"/>
      <c r="D91" s="7" t="s">
        <v>69</v>
      </c>
      <c r="E91" s="7" t="s">
        <v>31</v>
      </c>
    </row>
    <row r="92" spans="1:5" ht="15" customHeight="1" x14ac:dyDescent="0.25">
      <c r="A92" s="5" t="s">
        <v>6</v>
      </c>
      <c r="B92" s="122" t="s">
        <v>236</v>
      </c>
      <c r="C92" s="123"/>
      <c r="D92" s="43">
        <v>1.8100000000000002E-2</v>
      </c>
      <c r="E92" s="34">
        <f t="shared" ref="E92:E97" si="4">ROUND(($E$38*D92),2)</f>
        <v>21.7</v>
      </c>
    </row>
    <row r="93" spans="1:5" ht="15" customHeight="1" x14ac:dyDescent="0.25">
      <c r="A93" s="5" t="s">
        <v>8</v>
      </c>
      <c r="B93" s="122" t="s">
        <v>92</v>
      </c>
      <c r="C93" s="123"/>
      <c r="D93" s="43">
        <f>D71*D92</f>
        <v>1.4480000000000001E-3</v>
      </c>
      <c r="E93" s="34">
        <f t="shared" si="4"/>
        <v>1.74</v>
      </c>
    </row>
    <row r="94" spans="1:5" ht="30" customHeight="1" x14ac:dyDescent="0.25">
      <c r="A94" s="5" t="s">
        <v>11</v>
      </c>
      <c r="B94" s="122" t="s">
        <v>237</v>
      </c>
      <c r="C94" s="123"/>
      <c r="D94" s="43">
        <v>4.2500000000000003E-2</v>
      </c>
      <c r="E94" s="34">
        <f t="shared" si="4"/>
        <v>50.95</v>
      </c>
    </row>
    <row r="95" spans="1:5" ht="15" customHeight="1" x14ac:dyDescent="0.25">
      <c r="A95" s="5" t="s">
        <v>13</v>
      </c>
      <c r="B95" s="122" t="s">
        <v>238</v>
      </c>
      <c r="C95" s="123"/>
      <c r="D95" s="43">
        <v>2.8999999999999998E-3</v>
      </c>
      <c r="E95" s="34">
        <f t="shared" si="4"/>
        <v>3.48</v>
      </c>
    </row>
    <row r="96" spans="1:5" ht="15" customHeight="1" x14ac:dyDescent="0.25">
      <c r="A96" s="5" t="s">
        <v>36</v>
      </c>
      <c r="B96" s="122" t="s">
        <v>93</v>
      </c>
      <c r="C96" s="123"/>
      <c r="D96" s="43">
        <f>D74*D95</f>
        <v>1.1542000000000002E-3</v>
      </c>
      <c r="E96" s="34">
        <f t="shared" si="4"/>
        <v>1.38</v>
      </c>
    </row>
    <row r="97" spans="1:6" ht="30" customHeight="1" x14ac:dyDescent="0.25">
      <c r="A97" s="5" t="s">
        <v>38</v>
      </c>
      <c r="B97" s="122" t="s">
        <v>239</v>
      </c>
      <c r="C97" s="123"/>
      <c r="D97" s="43">
        <v>7.4999999999999997E-3</v>
      </c>
      <c r="E97" s="34">
        <f t="shared" si="4"/>
        <v>8.99</v>
      </c>
    </row>
    <row r="98" spans="1:6" x14ac:dyDescent="0.25">
      <c r="A98" s="121" t="s">
        <v>79</v>
      </c>
      <c r="B98" s="121"/>
      <c r="C98" s="121"/>
      <c r="D98" s="53">
        <f>SUM(D92:D97)</f>
        <v>7.3602200000000007E-2</v>
      </c>
      <c r="E98" s="35">
        <f>SUM(E92:E97)</f>
        <v>88.24</v>
      </c>
    </row>
    <row r="99" spans="1:6" x14ac:dyDescent="0.25">
      <c r="A99" s="4"/>
      <c r="B99" s="65"/>
      <c r="C99" s="65"/>
    </row>
    <row r="100" spans="1:6" x14ac:dyDescent="0.25">
      <c r="A100" s="135" t="s">
        <v>95</v>
      </c>
      <c r="B100" s="136"/>
      <c r="C100" s="136"/>
      <c r="D100" s="136"/>
      <c r="E100" s="137"/>
    </row>
    <row r="101" spans="1:6" ht="15" customHeight="1" x14ac:dyDescent="0.25">
      <c r="A101" s="7" t="s">
        <v>96</v>
      </c>
      <c r="B101" s="146" t="s">
        <v>97</v>
      </c>
      <c r="C101" s="147"/>
      <c r="D101" s="7" t="s">
        <v>69</v>
      </c>
      <c r="E101" s="7" t="s">
        <v>31</v>
      </c>
    </row>
    <row r="102" spans="1:6" ht="30" customHeight="1" x14ac:dyDescent="0.25">
      <c r="A102" s="5" t="s">
        <v>6</v>
      </c>
      <c r="B102" s="122" t="s">
        <v>241</v>
      </c>
      <c r="C102" s="123"/>
      <c r="D102" s="43">
        <v>9.4999999999999998E-3</v>
      </c>
      <c r="E102" s="34">
        <f t="shared" ref="E102:E107" si="5">ROUND(($E$38*D102),2)</f>
        <v>11.39</v>
      </c>
    </row>
    <row r="103" spans="1:6" ht="15" customHeight="1" x14ac:dyDescent="0.25">
      <c r="A103" s="5" t="s">
        <v>8</v>
      </c>
      <c r="B103" s="122" t="s">
        <v>242</v>
      </c>
      <c r="C103" s="123"/>
      <c r="D103" s="43"/>
      <c r="E103" s="34">
        <f t="shared" si="5"/>
        <v>0</v>
      </c>
    </row>
    <row r="104" spans="1:6" ht="30" customHeight="1" x14ac:dyDescent="0.25">
      <c r="A104" s="5" t="s">
        <v>11</v>
      </c>
      <c r="B104" s="122" t="s">
        <v>244</v>
      </c>
      <c r="C104" s="123"/>
      <c r="D104" s="43"/>
      <c r="E104" s="34">
        <f t="shared" si="5"/>
        <v>0</v>
      </c>
    </row>
    <row r="105" spans="1:6" ht="15" customHeight="1" x14ac:dyDescent="0.25">
      <c r="A105" s="5" t="s">
        <v>13</v>
      </c>
      <c r="B105" s="122" t="s">
        <v>243</v>
      </c>
      <c r="C105" s="123"/>
      <c r="D105" s="43"/>
      <c r="E105" s="34">
        <f t="shared" si="5"/>
        <v>0</v>
      </c>
    </row>
    <row r="106" spans="1:6" ht="15" customHeight="1" x14ac:dyDescent="0.25">
      <c r="A106" s="5" t="s">
        <v>36</v>
      </c>
      <c r="B106" s="122" t="s">
        <v>245</v>
      </c>
      <c r="C106" s="123"/>
      <c r="D106" s="43"/>
      <c r="E106" s="34">
        <f t="shared" si="5"/>
        <v>0</v>
      </c>
      <c r="F106" s="66"/>
    </row>
    <row r="107" spans="1:6" ht="15" customHeight="1" x14ac:dyDescent="0.25">
      <c r="A107" s="5" t="s">
        <v>38</v>
      </c>
      <c r="B107" s="122" t="s">
        <v>246</v>
      </c>
      <c r="C107" s="123"/>
      <c r="D107" s="43"/>
      <c r="E107" s="34">
        <f t="shared" si="5"/>
        <v>0</v>
      </c>
    </row>
    <row r="108" spans="1:6" x14ac:dyDescent="0.25">
      <c r="A108" s="121" t="s">
        <v>83</v>
      </c>
      <c r="B108" s="121"/>
      <c r="C108" s="121"/>
      <c r="D108" s="53">
        <f>SUM(D102:D107)</f>
        <v>9.4999999999999998E-3</v>
      </c>
      <c r="E108" s="35">
        <f>SUM(E102:E107)</f>
        <v>11.39</v>
      </c>
    </row>
    <row r="109" spans="1:6" ht="30" customHeight="1" x14ac:dyDescent="0.25">
      <c r="A109" s="5" t="s">
        <v>40</v>
      </c>
      <c r="B109" s="122" t="s">
        <v>247</v>
      </c>
      <c r="C109" s="123"/>
      <c r="D109" s="43">
        <f>D74*(D82+D108)</f>
        <v>9.8287453200000027E-2</v>
      </c>
      <c r="E109" s="34">
        <f t="shared" ref="E109" si="6">ROUND(($E$38*D109),2)</f>
        <v>117.83</v>
      </c>
    </row>
    <row r="110" spans="1:6" x14ac:dyDescent="0.25">
      <c r="A110" s="121" t="s">
        <v>79</v>
      </c>
      <c r="B110" s="121"/>
      <c r="C110" s="121"/>
      <c r="D110" s="53">
        <f>SUM(D108:D109)</f>
        <v>0.10778745320000002</v>
      </c>
      <c r="E110" s="35">
        <f>SUM(E108:E109)</f>
        <v>129.22</v>
      </c>
    </row>
    <row r="111" spans="1:6" x14ac:dyDescent="0.25">
      <c r="A111" s="4"/>
      <c r="B111" s="65"/>
      <c r="C111" s="65"/>
    </row>
    <row r="112" spans="1:6" ht="15" customHeight="1" x14ac:dyDescent="0.25">
      <c r="A112" s="128" t="s">
        <v>98</v>
      </c>
      <c r="B112" s="128"/>
      <c r="C112" s="128"/>
      <c r="D112" s="128"/>
      <c r="E112" s="128"/>
    </row>
    <row r="113" spans="1:5" ht="15" customHeight="1" x14ac:dyDescent="0.25">
      <c r="A113" s="26">
        <v>4</v>
      </c>
      <c r="B113" s="126" t="s">
        <v>99</v>
      </c>
      <c r="C113" s="127"/>
      <c r="D113" s="26" t="s">
        <v>69</v>
      </c>
      <c r="E113" s="26" t="s">
        <v>31</v>
      </c>
    </row>
    <row r="114" spans="1:5" ht="15" customHeight="1" x14ac:dyDescent="0.25">
      <c r="A114" s="5" t="s">
        <v>67</v>
      </c>
      <c r="B114" s="122" t="s">
        <v>100</v>
      </c>
      <c r="C114" s="123"/>
      <c r="D114" s="43">
        <f>D74</f>
        <v>0.39800000000000008</v>
      </c>
      <c r="E114" s="34">
        <f>E74</f>
        <v>477.14</v>
      </c>
    </row>
    <row r="115" spans="1:5" ht="15" customHeight="1" x14ac:dyDescent="0.25">
      <c r="A115" s="5" t="s">
        <v>81</v>
      </c>
      <c r="B115" s="122" t="s">
        <v>101</v>
      </c>
      <c r="C115" s="123"/>
      <c r="D115" s="43">
        <f>D82</f>
        <v>0.23745340000000001</v>
      </c>
      <c r="E115" s="34">
        <f>E82</f>
        <v>284.68</v>
      </c>
    </row>
    <row r="116" spans="1:5" ht="15" customHeight="1" x14ac:dyDescent="0.25">
      <c r="A116" s="5" t="s">
        <v>86</v>
      </c>
      <c r="B116" s="122" t="s">
        <v>87</v>
      </c>
      <c r="C116" s="123"/>
      <c r="D116" s="43">
        <f>D88</f>
        <v>0</v>
      </c>
      <c r="E116" s="34">
        <f>E88</f>
        <v>0</v>
      </c>
    </row>
    <row r="117" spans="1:5" ht="15" customHeight="1" x14ac:dyDescent="0.25">
      <c r="A117" s="5" t="s">
        <v>90</v>
      </c>
      <c r="B117" s="122" t="s">
        <v>102</v>
      </c>
      <c r="C117" s="123"/>
      <c r="D117" s="43">
        <f>D98</f>
        <v>7.3602200000000007E-2</v>
      </c>
      <c r="E117" s="34">
        <f>E98</f>
        <v>88.24</v>
      </c>
    </row>
    <row r="118" spans="1:5" ht="15" customHeight="1" x14ac:dyDescent="0.25">
      <c r="A118" s="5" t="s">
        <v>96</v>
      </c>
      <c r="B118" s="122" t="s">
        <v>103</v>
      </c>
      <c r="C118" s="123"/>
      <c r="D118" s="43">
        <f>D110</f>
        <v>0.10778745320000002</v>
      </c>
      <c r="E118" s="34">
        <f>E110</f>
        <v>129.22</v>
      </c>
    </row>
    <row r="119" spans="1:5" ht="15" customHeight="1" x14ac:dyDescent="0.25">
      <c r="A119" s="5" t="s">
        <v>104</v>
      </c>
      <c r="B119" s="122" t="s">
        <v>105</v>
      </c>
      <c r="C119" s="123"/>
      <c r="D119" s="43">
        <v>0</v>
      </c>
      <c r="E119" s="34">
        <v>0</v>
      </c>
    </row>
    <row r="120" spans="1:5" x14ac:dyDescent="0.25">
      <c r="A120" s="152" t="s">
        <v>94</v>
      </c>
      <c r="B120" s="156"/>
      <c r="C120" s="153"/>
      <c r="D120" s="56">
        <f>SUM(D114:D119)</f>
        <v>0.81684305320000017</v>
      </c>
      <c r="E120" s="35">
        <f>SUM(E114:E119)</f>
        <v>979.28</v>
      </c>
    </row>
    <row r="121" spans="1:5" x14ac:dyDescent="0.25">
      <c r="A121" s="4"/>
      <c r="B121" s="65"/>
      <c r="C121" s="65"/>
    </row>
    <row r="122" spans="1:5" ht="15" customHeight="1" x14ac:dyDescent="0.25">
      <c r="A122" s="128" t="s">
        <v>106</v>
      </c>
      <c r="B122" s="128"/>
      <c r="C122" s="128"/>
      <c r="D122" s="128"/>
      <c r="E122" s="128"/>
    </row>
    <row r="123" spans="1:5" ht="15" customHeight="1" x14ac:dyDescent="0.25">
      <c r="A123" s="42" t="s">
        <v>67</v>
      </c>
      <c r="B123" s="119" t="s">
        <v>107</v>
      </c>
      <c r="C123" s="120"/>
      <c r="D123" s="42" t="s">
        <v>69</v>
      </c>
      <c r="E123" s="67" t="s">
        <v>138</v>
      </c>
    </row>
    <row r="124" spans="1:5" ht="15" customHeight="1" x14ac:dyDescent="0.25">
      <c r="A124" s="42" t="s">
        <v>6</v>
      </c>
      <c r="B124" s="119" t="s">
        <v>108</v>
      </c>
      <c r="C124" s="120"/>
      <c r="D124" s="44"/>
      <c r="E124" s="129">
        <f>ROUND((E148*D139),2)</f>
        <v>317.29000000000002</v>
      </c>
    </row>
    <row r="125" spans="1:5" ht="15" customHeight="1" x14ac:dyDescent="0.25">
      <c r="A125" s="49" t="s">
        <v>109</v>
      </c>
      <c r="B125" s="117" t="s">
        <v>110</v>
      </c>
      <c r="C125" s="118"/>
      <c r="D125" s="57"/>
      <c r="E125" s="130"/>
    </row>
    <row r="126" spans="1:5" ht="15" customHeight="1" x14ac:dyDescent="0.25">
      <c r="A126" s="49" t="s">
        <v>111</v>
      </c>
      <c r="B126" s="117" t="s">
        <v>112</v>
      </c>
      <c r="C126" s="118"/>
      <c r="D126" s="57"/>
      <c r="E126" s="130"/>
    </row>
    <row r="127" spans="1:5" ht="15" customHeight="1" x14ac:dyDescent="0.25">
      <c r="A127" s="49" t="s">
        <v>113</v>
      </c>
      <c r="B127" s="117" t="s">
        <v>114</v>
      </c>
      <c r="C127" s="118"/>
      <c r="D127" s="57"/>
      <c r="E127" s="130"/>
    </row>
    <row r="128" spans="1:5" ht="15" customHeight="1" x14ac:dyDescent="0.25">
      <c r="A128" s="49" t="s">
        <v>115</v>
      </c>
      <c r="B128" s="117" t="s">
        <v>116</v>
      </c>
      <c r="C128" s="118"/>
      <c r="D128" s="57"/>
      <c r="E128" s="130"/>
    </row>
    <row r="129" spans="1:6" ht="15" customHeight="1" x14ac:dyDescent="0.25">
      <c r="A129" s="42" t="s">
        <v>8</v>
      </c>
      <c r="B129" s="119" t="s">
        <v>117</v>
      </c>
      <c r="C129" s="120"/>
      <c r="D129" s="57"/>
      <c r="E129" s="130"/>
    </row>
    <row r="130" spans="1:6" ht="15" customHeight="1" x14ac:dyDescent="0.25">
      <c r="A130" s="42" t="s">
        <v>11</v>
      </c>
      <c r="B130" s="119" t="s">
        <v>118</v>
      </c>
      <c r="C130" s="125"/>
      <c r="D130" s="40"/>
      <c r="E130" s="130"/>
    </row>
    <row r="131" spans="1:6" ht="15" customHeight="1" x14ac:dyDescent="0.25">
      <c r="A131" s="49" t="s">
        <v>119</v>
      </c>
      <c r="B131" s="117" t="s">
        <v>120</v>
      </c>
      <c r="C131" s="124"/>
      <c r="D131" s="63"/>
      <c r="E131" s="130"/>
    </row>
    <row r="132" spans="1:6" x14ac:dyDescent="0.25">
      <c r="A132" s="49" t="s">
        <v>121</v>
      </c>
      <c r="B132" s="117" t="s">
        <v>122</v>
      </c>
      <c r="C132" s="118"/>
      <c r="D132" s="57">
        <v>6.4999999999999997E-3</v>
      </c>
      <c r="E132" s="130"/>
    </row>
    <row r="133" spans="1:6" ht="15" customHeight="1" x14ac:dyDescent="0.25">
      <c r="A133" s="49" t="s">
        <v>123</v>
      </c>
      <c r="B133" s="117" t="s">
        <v>124</v>
      </c>
      <c r="C133" s="118"/>
      <c r="D133" s="57">
        <v>0.03</v>
      </c>
      <c r="E133" s="130"/>
    </row>
    <row r="134" spans="1:6" ht="15" customHeight="1" x14ac:dyDescent="0.25">
      <c r="A134" s="49" t="s">
        <v>125</v>
      </c>
      <c r="B134" s="117" t="s">
        <v>126</v>
      </c>
      <c r="C134" s="118"/>
      <c r="D134" s="57"/>
      <c r="E134" s="130"/>
    </row>
    <row r="135" spans="1:6" ht="15" customHeight="1" x14ac:dyDescent="0.25">
      <c r="A135" s="49" t="s">
        <v>127</v>
      </c>
      <c r="B135" s="117" t="s">
        <v>128</v>
      </c>
      <c r="C135" s="118"/>
      <c r="D135" s="57"/>
      <c r="E135" s="130"/>
    </row>
    <row r="136" spans="1:6" ht="15" customHeight="1" x14ac:dyDescent="0.25">
      <c r="A136" s="49" t="s">
        <v>129</v>
      </c>
      <c r="B136" s="117" t="s">
        <v>130</v>
      </c>
      <c r="C136" s="118"/>
      <c r="D136" s="57">
        <v>0.05</v>
      </c>
      <c r="E136" s="130"/>
      <c r="F136" s="68"/>
    </row>
    <row r="137" spans="1:6" ht="15" customHeight="1" x14ac:dyDescent="0.25">
      <c r="A137" s="49" t="s">
        <v>131</v>
      </c>
      <c r="B137" s="117" t="s">
        <v>132</v>
      </c>
      <c r="C137" s="118"/>
      <c r="D137" s="57"/>
      <c r="E137" s="130"/>
    </row>
    <row r="138" spans="1:6" ht="15" customHeight="1" x14ac:dyDescent="0.25">
      <c r="A138" s="49"/>
      <c r="B138" s="117" t="s">
        <v>133</v>
      </c>
      <c r="C138" s="118"/>
      <c r="D138" s="57">
        <f>SUM(D132:D137)</f>
        <v>8.6499999999999994E-2</v>
      </c>
      <c r="E138" s="130"/>
    </row>
    <row r="139" spans="1:6" ht="30" customHeight="1" x14ac:dyDescent="0.25">
      <c r="A139" s="42" t="s">
        <v>79</v>
      </c>
      <c r="B139" s="119" t="s">
        <v>134</v>
      </c>
      <c r="C139" s="120"/>
      <c r="D139" s="51">
        <f>((((1+D125+D126+D127)*(1+D128)*(1+D129))/(1-D138))-1)</f>
        <v>9.4690749863163726E-2</v>
      </c>
      <c r="E139" s="131"/>
      <c r="F139" s="69"/>
    </row>
    <row r="140" spans="1:6" x14ac:dyDescent="0.25">
      <c r="A140" s="4"/>
      <c r="B140" s="65"/>
      <c r="C140" s="65"/>
    </row>
    <row r="141" spans="1:6" ht="15" customHeight="1" x14ac:dyDescent="0.25">
      <c r="A141" s="128" t="s">
        <v>135</v>
      </c>
      <c r="B141" s="128"/>
      <c r="C141" s="128"/>
      <c r="D141" s="128"/>
      <c r="E141" s="128"/>
    </row>
    <row r="142" spans="1:6" ht="15" customHeight="1" x14ac:dyDescent="0.25">
      <c r="A142" s="128" t="s">
        <v>136</v>
      </c>
      <c r="B142" s="128"/>
      <c r="C142" s="128"/>
      <c r="D142" s="128"/>
      <c r="E142" s="128"/>
    </row>
    <row r="143" spans="1:6" ht="15" customHeight="1" x14ac:dyDescent="0.25">
      <c r="A143" s="128" t="s">
        <v>137</v>
      </c>
      <c r="B143" s="128"/>
      <c r="C143" s="128"/>
      <c r="D143" s="128"/>
      <c r="E143" s="42" t="s">
        <v>138</v>
      </c>
    </row>
    <row r="144" spans="1:6" ht="15" customHeight="1" x14ac:dyDescent="0.25">
      <c r="A144" s="49" t="s">
        <v>6</v>
      </c>
      <c r="B144" s="133" t="s">
        <v>139</v>
      </c>
      <c r="C144" s="133"/>
      <c r="D144" s="133"/>
      <c r="E144" s="58">
        <f>E38</f>
        <v>1198.8699999999999</v>
      </c>
    </row>
    <row r="145" spans="1:5" ht="15" customHeight="1" x14ac:dyDescent="0.25">
      <c r="A145" s="49" t="s">
        <v>8</v>
      </c>
      <c r="B145" s="133" t="s">
        <v>140</v>
      </c>
      <c r="C145" s="133"/>
      <c r="D145" s="133"/>
      <c r="E145" s="58">
        <f>E50</f>
        <v>1172.6299999999999</v>
      </c>
    </row>
    <row r="146" spans="1:5" ht="15" customHeight="1" x14ac:dyDescent="0.25">
      <c r="A146" s="49" t="s">
        <v>11</v>
      </c>
      <c r="B146" s="133" t="s">
        <v>141</v>
      </c>
      <c r="C146" s="133"/>
      <c r="D146" s="133"/>
      <c r="E146" s="58">
        <f>E60</f>
        <v>0</v>
      </c>
    </row>
    <row r="147" spans="1:5" ht="15" customHeight="1" x14ac:dyDescent="0.25">
      <c r="A147" s="49" t="s">
        <v>13</v>
      </c>
      <c r="B147" s="133" t="s">
        <v>99</v>
      </c>
      <c r="C147" s="133"/>
      <c r="D147" s="133"/>
      <c r="E147" s="58">
        <f>E120</f>
        <v>979.28</v>
      </c>
    </row>
    <row r="148" spans="1:5" ht="15" customHeight="1" x14ac:dyDescent="0.25">
      <c r="A148" s="128" t="s">
        <v>142</v>
      </c>
      <c r="B148" s="128"/>
      <c r="C148" s="128"/>
      <c r="D148" s="128"/>
      <c r="E148" s="59">
        <f>SUM(E144:E147)</f>
        <v>3350.7799999999997</v>
      </c>
    </row>
    <row r="149" spans="1:5" ht="15" customHeight="1" x14ac:dyDescent="0.25">
      <c r="A149" s="49" t="s">
        <v>36</v>
      </c>
      <c r="B149" s="133" t="s">
        <v>143</v>
      </c>
      <c r="C149" s="133"/>
      <c r="D149" s="133"/>
      <c r="E149" s="58">
        <f>ROUND((E148*D139),2)</f>
        <v>317.29000000000002</v>
      </c>
    </row>
    <row r="150" spans="1:5" ht="15" customHeight="1" x14ac:dyDescent="0.25">
      <c r="A150" s="128" t="s">
        <v>144</v>
      </c>
      <c r="B150" s="128"/>
      <c r="C150" s="128"/>
      <c r="D150" s="128"/>
      <c r="E150" s="59">
        <f>SUM(E148:E149)</f>
        <v>3668.0699999999997</v>
      </c>
    </row>
  </sheetData>
  <mergeCells count="142">
    <mergeCell ref="A12:E12"/>
    <mergeCell ref="B13:C13"/>
    <mergeCell ref="D13:E13"/>
    <mergeCell ref="B14:C14"/>
    <mergeCell ref="D14:E14"/>
    <mergeCell ref="B15:C15"/>
    <mergeCell ref="D15:E15"/>
    <mergeCell ref="A3:E3"/>
    <mergeCell ref="A6:E6"/>
    <mergeCell ref="A7:E7"/>
    <mergeCell ref="A8:E8"/>
    <mergeCell ref="A9:B9"/>
    <mergeCell ref="A10:E10"/>
    <mergeCell ref="A22:E22"/>
    <mergeCell ref="B23:C23"/>
    <mergeCell ref="D23:E23"/>
    <mergeCell ref="B24:C24"/>
    <mergeCell ref="D24:E24"/>
    <mergeCell ref="B25:C25"/>
    <mergeCell ref="D25:E25"/>
    <mergeCell ref="B16:C16"/>
    <mergeCell ref="D16:E16"/>
    <mergeCell ref="A18:E18"/>
    <mergeCell ref="A19:B19"/>
    <mergeCell ref="D19:E19"/>
    <mergeCell ref="A20:B20"/>
    <mergeCell ref="D20:E20"/>
    <mergeCell ref="B31:D31"/>
    <mergeCell ref="B32:D32"/>
    <mergeCell ref="B33:D33"/>
    <mergeCell ref="B34:D34"/>
    <mergeCell ref="B35:D35"/>
    <mergeCell ref="B36:D36"/>
    <mergeCell ref="B26:C26"/>
    <mergeCell ref="D26:E26"/>
    <mergeCell ref="B27:C27"/>
    <mergeCell ref="D27:E27"/>
    <mergeCell ref="A29:E29"/>
    <mergeCell ref="B30:D30"/>
    <mergeCell ref="B45:D45"/>
    <mergeCell ref="B46:D46"/>
    <mergeCell ref="B47:D47"/>
    <mergeCell ref="B48:D48"/>
    <mergeCell ref="B49:D49"/>
    <mergeCell ref="A50:D50"/>
    <mergeCell ref="B37:D37"/>
    <mergeCell ref="A38:D38"/>
    <mergeCell ref="A41:E41"/>
    <mergeCell ref="B42:D42"/>
    <mergeCell ref="B43:D43"/>
    <mergeCell ref="B44:D44"/>
    <mergeCell ref="B59:D59"/>
    <mergeCell ref="A60:D60"/>
    <mergeCell ref="A61:E61"/>
    <mergeCell ref="A63:E63"/>
    <mergeCell ref="A64:E64"/>
    <mergeCell ref="B65:C65"/>
    <mergeCell ref="A51:E51"/>
    <mergeCell ref="A54:E54"/>
    <mergeCell ref="B55:D55"/>
    <mergeCell ref="B56:D56"/>
    <mergeCell ref="B57:D57"/>
    <mergeCell ref="B58:D58"/>
    <mergeCell ref="B72:C72"/>
    <mergeCell ref="B73:C73"/>
    <mergeCell ref="A74:C74"/>
    <mergeCell ref="A76:E76"/>
    <mergeCell ref="B77:C77"/>
    <mergeCell ref="B78:C78"/>
    <mergeCell ref="B66:C66"/>
    <mergeCell ref="B67:C67"/>
    <mergeCell ref="B68:C68"/>
    <mergeCell ref="B69:C69"/>
    <mergeCell ref="B70:C70"/>
    <mergeCell ref="B71:C71"/>
    <mergeCell ref="B86:C86"/>
    <mergeCell ref="B87:C87"/>
    <mergeCell ref="A88:C88"/>
    <mergeCell ref="A90:E90"/>
    <mergeCell ref="B91:C91"/>
    <mergeCell ref="B92:C92"/>
    <mergeCell ref="B79:C79"/>
    <mergeCell ref="B80:C80"/>
    <mergeCell ref="B81:C81"/>
    <mergeCell ref="A82:C82"/>
    <mergeCell ref="A84:E84"/>
    <mergeCell ref="B85:C85"/>
    <mergeCell ref="A100:E100"/>
    <mergeCell ref="B101:C101"/>
    <mergeCell ref="B102:C102"/>
    <mergeCell ref="B103:C103"/>
    <mergeCell ref="B104:C104"/>
    <mergeCell ref="B105:C105"/>
    <mergeCell ref="B93:C93"/>
    <mergeCell ref="B94:C94"/>
    <mergeCell ref="B95:C95"/>
    <mergeCell ref="B96:C96"/>
    <mergeCell ref="B97:C97"/>
    <mergeCell ref="A98:C98"/>
    <mergeCell ref="B113:C113"/>
    <mergeCell ref="B114:C114"/>
    <mergeCell ref="B115:C115"/>
    <mergeCell ref="B116:C116"/>
    <mergeCell ref="B117:C117"/>
    <mergeCell ref="B118:C118"/>
    <mergeCell ref="B106:C106"/>
    <mergeCell ref="B107:C107"/>
    <mergeCell ref="A108:C108"/>
    <mergeCell ref="B109:C109"/>
    <mergeCell ref="A110:C110"/>
    <mergeCell ref="A112:E112"/>
    <mergeCell ref="B119:C119"/>
    <mergeCell ref="A120:C120"/>
    <mergeCell ref="A122:E122"/>
    <mergeCell ref="B123:C123"/>
    <mergeCell ref="B124:C124"/>
    <mergeCell ref="E124:E139"/>
    <mergeCell ref="B125:C125"/>
    <mergeCell ref="B126:C126"/>
    <mergeCell ref="B127:C127"/>
    <mergeCell ref="B128:C128"/>
    <mergeCell ref="B135:C135"/>
    <mergeCell ref="B136:C136"/>
    <mergeCell ref="B137:C137"/>
    <mergeCell ref="B138:C138"/>
    <mergeCell ref="B139:C139"/>
    <mergeCell ref="A150:D150"/>
    <mergeCell ref="A142:E142"/>
    <mergeCell ref="A143:D143"/>
    <mergeCell ref="B144:D144"/>
    <mergeCell ref="B145:D145"/>
    <mergeCell ref="B146:D146"/>
    <mergeCell ref="B147:D147"/>
    <mergeCell ref="A141:E141"/>
    <mergeCell ref="B129:C129"/>
    <mergeCell ref="B130:C130"/>
    <mergeCell ref="B131:C131"/>
    <mergeCell ref="B132:C132"/>
    <mergeCell ref="B133:C133"/>
    <mergeCell ref="B134:C134"/>
    <mergeCell ref="A148:D148"/>
    <mergeCell ref="B149:D14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16"/>
  <sheetViews>
    <sheetView workbookViewId="0">
      <selection activeCell="F10" sqref="F10:F14"/>
    </sheetView>
  </sheetViews>
  <sheetFormatPr defaultRowHeight="15" x14ac:dyDescent="0.25"/>
  <cols>
    <col min="1" max="1" width="7.5703125" customWidth="1"/>
    <col min="2" max="2" width="44.7109375" customWidth="1"/>
    <col min="3" max="3" width="7.42578125" customWidth="1"/>
    <col min="4" max="4" width="19.7109375" customWidth="1"/>
    <col min="5" max="5" width="8.140625" customWidth="1"/>
    <col min="6" max="6" width="14.85546875" customWidth="1"/>
    <col min="7" max="7" width="15" customWidth="1"/>
    <col min="8" max="8" width="12.28515625" customWidth="1"/>
  </cols>
  <sheetData>
    <row r="2" spans="1:8" x14ac:dyDescent="0.25">
      <c r="A2" s="157" t="s">
        <v>145</v>
      </c>
      <c r="B2" s="157"/>
      <c r="C2" s="157"/>
      <c r="D2" s="157"/>
      <c r="E2" s="157"/>
      <c r="F2" s="157"/>
      <c r="G2" s="157"/>
      <c r="H2" s="157"/>
    </row>
    <row r="3" spans="1:8" x14ac:dyDescent="0.25">
      <c r="A3" s="158" t="s">
        <v>146</v>
      </c>
      <c r="B3" s="158"/>
      <c r="C3" s="158"/>
      <c r="D3" s="158"/>
      <c r="E3" s="158"/>
      <c r="F3" s="158"/>
      <c r="G3" s="158"/>
      <c r="H3" s="158"/>
    </row>
    <row r="4" spans="1:8" x14ac:dyDescent="0.25">
      <c r="A4" s="24"/>
      <c r="B4" s="2"/>
    </row>
    <row r="5" spans="1:8" x14ac:dyDescent="0.25">
      <c r="A5" s="135" t="s">
        <v>147</v>
      </c>
      <c r="B5" s="136"/>
      <c r="C5" s="136"/>
      <c r="D5" s="136"/>
      <c r="E5" s="136"/>
      <c r="F5" s="136"/>
      <c r="G5" s="136"/>
      <c r="H5" s="137"/>
    </row>
    <row r="6" spans="1:8" x14ac:dyDescent="0.25">
      <c r="A6" s="159" t="s">
        <v>148</v>
      </c>
      <c r="B6" s="159" t="s">
        <v>149</v>
      </c>
      <c r="C6" s="159" t="s">
        <v>150</v>
      </c>
      <c r="D6" s="159" t="s">
        <v>151</v>
      </c>
      <c r="E6" s="159" t="s">
        <v>152</v>
      </c>
      <c r="F6" s="159" t="s">
        <v>153</v>
      </c>
      <c r="G6" s="159" t="s">
        <v>154</v>
      </c>
      <c r="H6" s="159" t="s">
        <v>155</v>
      </c>
    </row>
    <row r="7" spans="1:8" x14ac:dyDescent="0.25">
      <c r="A7" s="160"/>
      <c r="B7" s="160"/>
      <c r="C7" s="160"/>
      <c r="D7" s="160"/>
      <c r="E7" s="161"/>
      <c r="F7" s="161"/>
      <c r="G7" s="161"/>
      <c r="H7" s="161"/>
    </row>
    <row r="8" spans="1:8" ht="30" x14ac:dyDescent="0.25">
      <c r="A8" s="160"/>
      <c r="B8" s="160"/>
      <c r="C8" s="160"/>
      <c r="D8" s="160"/>
      <c r="E8" s="159" t="s">
        <v>156</v>
      </c>
      <c r="F8" s="25" t="s">
        <v>157</v>
      </c>
      <c r="G8" s="159" t="s">
        <v>158</v>
      </c>
      <c r="H8" s="159" t="s">
        <v>159</v>
      </c>
    </row>
    <row r="9" spans="1:8" x14ac:dyDescent="0.25">
      <c r="A9" s="161"/>
      <c r="B9" s="161"/>
      <c r="C9" s="161"/>
      <c r="D9" s="161"/>
      <c r="E9" s="161"/>
      <c r="F9" s="26" t="s">
        <v>138</v>
      </c>
      <c r="G9" s="161"/>
      <c r="H9" s="161"/>
    </row>
    <row r="10" spans="1:8" ht="30" x14ac:dyDescent="0.25">
      <c r="A10" s="8">
        <v>1</v>
      </c>
      <c r="B10" s="18" t="s">
        <v>207</v>
      </c>
      <c r="C10" s="8" t="s">
        <v>150</v>
      </c>
      <c r="D10" s="19" t="s">
        <v>160</v>
      </c>
      <c r="E10" s="10">
        <v>4</v>
      </c>
      <c r="F10" s="32"/>
      <c r="G10" s="70">
        <f>E10*F10</f>
        <v>0</v>
      </c>
      <c r="H10" s="70">
        <f>G10/12</f>
        <v>0</v>
      </c>
    </row>
    <row r="11" spans="1:8" ht="30" x14ac:dyDescent="0.25">
      <c r="A11" s="8">
        <v>2</v>
      </c>
      <c r="B11" s="18" t="s">
        <v>161</v>
      </c>
      <c r="C11" s="8" t="s">
        <v>150</v>
      </c>
      <c r="D11" s="19" t="s">
        <v>160</v>
      </c>
      <c r="E11" s="8">
        <v>4</v>
      </c>
      <c r="F11" s="32"/>
      <c r="G11" s="70">
        <f t="shared" ref="G11:G14" si="0">E11*F11</f>
        <v>0</v>
      </c>
      <c r="H11" s="70">
        <f t="shared" ref="H11:H14" si="1">G11/12</f>
        <v>0</v>
      </c>
    </row>
    <row r="12" spans="1:8" ht="30" x14ac:dyDescent="0.25">
      <c r="A12" s="8">
        <v>3</v>
      </c>
      <c r="B12" s="18" t="s">
        <v>162</v>
      </c>
      <c r="C12" s="8" t="s">
        <v>150</v>
      </c>
      <c r="D12" s="19" t="s">
        <v>160</v>
      </c>
      <c r="E12" s="8">
        <v>4</v>
      </c>
      <c r="F12" s="32"/>
      <c r="G12" s="70">
        <f t="shared" si="0"/>
        <v>0</v>
      </c>
      <c r="H12" s="70">
        <f t="shared" si="1"/>
        <v>0</v>
      </c>
    </row>
    <row r="13" spans="1:8" ht="30" x14ac:dyDescent="0.25">
      <c r="A13" s="8">
        <v>4</v>
      </c>
      <c r="B13" s="18" t="s">
        <v>163</v>
      </c>
      <c r="C13" s="8" t="s">
        <v>164</v>
      </c>
      <c r="D13" s="19" t="s">
        <v>165</v>
      </c>
      <c r="E13" s="8">
        <v>4</v>
      </c>
      <c r="F13" s="32"/>
      <c r="G13" s="70">
        <f t="shared" si="0"/>
        <v>0</v>
      </c>
      <c r="H13" s="70">
        <f t="shared" si="1"/>
        <v>0</v>
      </c>
    </row>
    <row r="14" spans="1:8" ht="30" x14ac:dyDescent="0.25">
      <c r="A14" s="8">
        <v>5</v>
      </c>
      <c r="B14" s="18" t="s">
        <v>166</v>
      </c>
      <c r="C14" s="8" t="s">
        <v>164</v>
      </c>
      <c r="D14" s="19" t="s">
        <v>167</v>
      </c>
      <c r="E14" s="8">
        <v>8</v>
      </c>
      <c r="F14" s="32"/>
      <c r="G14" s="70">
        <f t="shared" si="0"/>
        <v>0</v>
      </c>
      <c r="H14" s="70">
        <f t="shared" si="1"/>
        <v>0</v>
      </c>
    </row>
    <row r="15" spans="1:8" ht="15" customHeight="1" x14ac:dyDescent="0.25">
      <c r="A15" s="152" t="s">
        <v>168</v>
      </c>
      <c r="B15" s="156"/>
      <c r="C15" s="156"/>
      <c r="D15" s="156"/>
      <c r="E15" s="156"/>
      <c r="F15" s="156"/>
      <c r="G15" s="153"/>
      <c r="H15" s="55">
        <f>SUM(H10:H14)</f>
        <v>0</v>
      </c>
    </row>
    <row r="16" spans="1:8" x14ac:dyDescent="0.25">
      <c r="A16" s="152" t="s">
        <v>169</v>
      </c>
      <c r="B16" s="156"/>
      <c r="C16" s="156"/>
      <c r="D16" s="156"/>
      <c r="E16" s="156"/>
      <c r="F16" s="156"/>
      <c r="G16" s="153"/>
      <c r="H16" s="5">
        <f>SUM('AN XII-4 RESUMO MO'!B10:B16)</f>
        <v>14</v>
      </c>
    </row>
  </sheetData>
  <mergeCells count="16">
    <mergeCell ref="A16:G16"/>
    <mergeCell ref="A2:H2"/>
    <mergeCell ref="A3:H3"/>
    <mergeCell ref="A5:H5"/>
    <mergeCell ref="A6:A9"/>
    <mergeCell ref="B6:B9"/>
    <mergeCell ref="C6:C9"/>
    <mergeCell ref="D6:D9"/>
    <mergeCell ref="E6:E7"/>
    <mergeCell ref="F6:F7"/>
    <mergeCell ref="G6:G7"/>
    <mergeCell ref="H6:H7"/>
    <mergeCell ref="E8:E9"/>
    <mergeCell ref="G8:G9"/>
    <mergeCell ref="H8:H9"/>
    <mergeCell ref="A15:G1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ENG</vt:lpstr>
      <vt:lpstr>Aux Adm</vt:lpstr>
      <vt:lpstr>Enc Ger</vt:lpstr>
      <vt:lpstr>Téc Eletric</vt:lpstr>
      <vt:lpstr>Bomb Hid</vt:lpstr>
      <vt:lpstr>Téc Tel Rede</vt:lpstr>
      <vt:lpstr>Téc Ref</vt:lpstr>
      <vt:lpstr>Ajud Manut</vt:lpstr>
      <vt:lpstr>AN. Xll 2 UNIFORME (2)</vt:lpstr>
      <vt:lpstr>AN. Xll 2 UNIFORME</vt:lpstr>
      <vt:lpstr>AN. Xll 3 EPI'S</vt:lpstr>
      <vt:lpstr>QUAD SAL</vt:lpstr>
      <vt:lpstr>AN XI M.O EVENTUAL</vt:lpstr>
      <vt:lpstr>AN XII-4 RESUMO MO</vt:lpstr>
      <vt:lpstr>AN XIV BASICOS</vt:lpstr>
      <vt:lpstr>XV  NÃO BASICO</vt:lpstr>
      <vt:lpstr>AN XVI RES. VALOR SER. E MAT.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Eduardo Miranda Lopes</cp:lastModifiedBy>
  <cp:lastPrinted>2019-08-09T18:59:12Z</cp:lastPrinted>
  <dcterms:created xsi:type="dcterms:W3CDTF">2019-07-23T15:29:33Z</dcterms:created>
  <dcterms:modified xsi:type="dcterms:W3CDTF">2019-10-09T12:42:03Z</dcterms:modified>
</cp:coreProperties>
</file>